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filterPrivacy="1"/>
  <xr:revisionPtr revIDLastSave="0" documentId="13_ncr:1_{CBEED27A-7D3E-4962-8559-6CB68F290AF2}" xr6:coauthVersionLast="45" xr6:coauthVersionMax="45" xr10:uidLastSave="{00000000-0000-0000-0000-000000000000}"/>
  <bookViews>
    <workbookView xWindow="28680" yWindow="-120" windowWidth="29040" windowHeight="15840" activeTab="1" xr2:uid="{00000000-000D-0000-FFFF-FFFF00000000}"/>
  </bookViews>
  <sheets>
    <sheet name="Calcul Eco " sheetId="26" r:id="rId1"/>
    <sheet name="Résumé FS" sheetId="31" r:id="rId2"/>
    <sheet name="COM Act" sheetId="18" r:id="rId3"/>
    <sheet name="MAD Act" sheetId="28" r:id="rId4"/>
    <sheet name="SEY Act" sheetId="22" r:id="rId5"/>
    <sheet name="MAU Act" sheetId="25" r:id="rId6"/>
    <sheet name="REGIONAL" sheetId="29" r:id="rId7"/>
    <sheet name="Renouv COM" sheetId="27" r:id="rId8"/>
  </sheets>
  <definedNames>
    <definedName name="actualisation">'Calcul Eco '!$H$2</definedName>
    <definedName name="inflation">'Calcul Eco '!$H$1</definedName>
    <definedName name="_xlnm.Print_Area" localSheetId="2">'COM Act'!$C$16:$T$81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3" i="31" l="1"/>
  <c r="H28" i="31"/>
  <c r="X59" i="29"/>
  <c r="V59" i="29"/>
  <c r="S59" i="29"/>
  <c r="AC59" i="29" s="1"/>
  <c r="R59" i="29"/>
  <c r="AB59" i="29" s="1"/>
  <c r="Q59" i="29"/>
  <c r="AA59" i="29" s="1"/>
  <c r="P59" i="29"/>
  <c r="Z59" i="29" s="1"/>
  <c r="O59" i="29"/>
  <c r="Y59" i="29" s="1"/>
  <c r="M59" i="29"/>
  <c r="M4" i="29"/>
  <c r="P4" i="29"/>
  <c r="Q4" i="29"/>
  <c r="R4" i="29"/>
  <c r="S4" i="29"/>
  <c r="O4" i="29"/>
  <c r="K41" i="31"/>
  <c r="K40" i="31"/>
  <c r="K39" i="31"/>
  <c r="K38" i="31"/>
  <c r="K37" i="31"/>
  <c r="J41" i="31"/>
  <c r="J40" i="31"/>
  <c r="J39" i="31"/>
  <c r="J38" i="31"/>
  <c r="J37" i="31"/>
  <c r="Z10" i="18"/>
  <c r="AA10" i="18"/>
  <c r="AB10" i="18"/>
  <c r="AC10" i="18"/>
  <c r="Y10" i="18"/>
  <c r="U4" i="18"/>
  <c r="U40" i="28"/>
  <c r="V40" i="28"/>
  <c r="W40" i="28"/>
  <c r="X40" i="28"/>
  <c r="U41" i="28"/>
  <c r="V41" i="28"/>
  <c r="W41" i="28"/>
  <c r="X41" i="28"/>
  <c r="U42" i="28"/>
  <c r="V42" i="28"/>
  <c r="W42" i="28"/>
  <c r="X42" i="28"/>
  <c r="U43" i="28"/>
  <c r="V43" i="28"/>
  <c r="W43" i="28"/>
  <c r="X43" i="28"/>
  <c r="U44" i="28"/>
  <c r="V44" i="28"/>
  <c r="W44" i="28"/>
  <c r="X44" i="28"/>
  <c r="U45" i="28"/>
  <c r="V45" i="28"/>
  <c r="W45" i="28"/>
  <c r="X45" i="28"/>
  <c r="U46" i="28"/>
  <c r="V46" i="28"/>
  <c r="W46" i="28"/>
  <c r="X46" i="28"/>
  <c r="U47" i="28"/>
  <c r="V47" i="28"/>
  <c r="W47" i="28"/>
  <c r="X47" i="28"/>
  <c r="U48" i="28"/>
  <c r="V48" i="28"/>
  <c r="W48" i="28"/>
  <c r="X48" i="28"/>
  <c r="U49" i="28"/>
  <c r="V49" i="28"/>
  <c r="W49" i="28"/>
  <c r="X49" i="28"/>
  <c r="U50" i="28"/>
  <c r="V50" i="28"/>
  <c r="W50" i="28"/>
  <c r="X50" i="28"/>
  <c r="U57" i="28"/>
  <c r="V57" i="28"/>
  <c r="W57" i="28"/>
  <c r="X57" i="28"/>
  <c r="U58" i="28"/>
  <c r="V58" i="28"/>
  <c r="W58" i="28"/>
  <c r="X58" i="28"/>
  <c r="U59" i="28"/>
  <c r="V59" i="28"/>
  <c r="W59" i="28"/>
  <c r="X59" i="28"/>
  <c r="U60" i="28"/>
  <c r="V60" i="28"/>
  <c r="W60" i="28"/>
  <c r="X60" i="28"/>
  <c r="U61" i="28"/>
  <c r="V61" i="28"/>
  <c r="W61" i="28"/>
  <c r="X61" i="28"/>
  <c r="U62" i="28"/>
  <c r="V62" i="28"/>
  <c r="W62" i="28"/>
  <c r="X62" i="28"/>
  <c r="U69" i="28"/>
  <c r="V69" i="28"/>
  <c r="W69" i="28"/>
  <c r="X69" i="28"/>
  <c r="U70" i="28"/>
  <c r="V70" i="28"/>
  <c r="W70" i="28"/>
  <c r="X70" i="28"/>
  <c r="U71" i="28"/>
  <c r="V71" i="28"/>
  <c r="W71" i="28"/>
  <c r="X71" i="28"/>
  <c r="U72" i="28"/>
  <c r="V72" i="28"/>
  <c r="W72" i="28"/>
  <c r="X72" i="28"/>
  <c r="U84" i="28"/>
  <c r="V84" i="28"/>
  <c r="W84" i="28"/>
  <c r="X84" i="28"/>
  <c r="X83" i="28"/>
  <c r="W83" i="28"/>
  <c r="V83" i="28"/>
  <c r="U83" i="28"/>
  <c r="X68" i="28"/>
  <c r="W68" i="28"/>
  <c r="V68" i="28"/>
  <c r="U68" i="28"/>
  <c r="X56" i="28"/>
  <c r="W56" i="28"/>
  <c r="V56" i="28"/>
  <c r="U56" i="28"/>
  <c r="X39" i="28"/>
  <c r="W39" i="28"/>
  <c r="V39" i="28"/>
  <c r="U39" i="28"/>
  <c r="X27" i="28"/>
  <c r="U19" i="28"/>
  <c r="V19" i="28"/>
  <c r="W19" i="28"/>
  <c r="X19" i="28"/>
  <c r="U20" i="28"/>
  <c r="V20" i="28"/>
  <c r="W20" i="28"/>
  <c r="X20" i="28"/>
  <c r="U21" i="28"/>
  <c r="V21" i="28"/>
  <c r="W21" i="28"/>
  <c r="X21" i="28"/>
  <c r="U22" i="28"/>
  <c r="V22" i="28"/>
  <c r="W22" i="28"/>
  <c r="X22" i="28"/>
  <c r="U23" i="28"/>
  <c r="V23" i="28"/>
  <c r="W23" i="28"/>
  <c r="X23" i="28"/>
  <c r="U24" i="28"/>
  <c r="V24" i="28"/>
  <c r="W24" i="28"/>
  <c r="X24" i="28"/>
  <c r="U25" i="28"/>
  <c r="V25" i="28"/>
  <c r="W25" i="28"/>
  <c r="X25" i="28"/>
  <c r="U26" i="28"/>
  <c r="V26" i="28"/>
  <c r="W26" i="28"/>
  <c r="X26" i="28"/>
  <c r="U27" i="28"/>
  <c r="V27" i="28"/>
  <c r="W27" i="28"/>
  <c r="U28" i="28"/>
  <c r="V28" i="28"/>
  <c r="W28" i="28"/>
  <c r="X28" i="28"/>
  <c r="U29" i="28"/>
  <c r="V29" i="28"/>
  <c r="W29" i="28"/>
  <c r="X29" i="28"/>
  <c r="U30" i="28"/>
  <c r="V30" i="28"/>
  <c r="W30" i="28"/>
  <c r="X30" i="28"/>
  <c r="U31" i="28"/>
  <c r="V31" i="28"/>
  <c r="W31" i="28"/>
  <c r="X31" i="28"/>
  <c r="U32" i="28"/>
  <c r="V32" i="28"/>
  <c r="W32" i="28"/>
  <c r="X32" i="28"/>
  <c r="U33" i="28"/>
  <c r="V33" i="28"/>
  <c r="W33" i="28"/>
  <c r="X33" i="28"/>
  <c r="X18" i="28"/>
  <c r="W18" i="28"/>
  <c r="V18" i="28"/>
  <c r="U18" i="28"/>
  <c r="U6" i="28"/>
  <c r="V6" i="28"/>
  <c r="W6" i="28"/>
  <c r="X6" i="28"/>
  <c r="U7" i="28"/>
  <c r="V7" i="28"/>
  <c r="W7" i="28"/>
  <c r="X7" i="28"/>
  <c r="U8" i="28"/>
  <c r="V8" i="28"/>
  <c r="W8" i="28"/>
  <c r="X8" i="28"/>
  <c r="U9" i="28"/>
  <c r="V9" i="28"/>
  <c r="W9" i="28"/>
  <c r="X9" i="28"/>
  <c r="U10" i="28"/>
  <c r="V10" i="28"/>
  <c r="W10" i="28"/>
  <c r="X10" i="28"/>
  <c r="U11" i="28"/>
  <c r="V11" i="28"/>
  <c r="W11" i="28"/>
  <c r="X11" i="28"/>
  <c r="U12" i="28"/>
  <c r="V12" i="28"/>
  <c r="W12" i="28"/>
  <c r="X12" i="28"/>
  <c r="U13" i="28"/>
  <c r="V13" i="28"/>
  <c r="W13" i="28"/>
  <c r="X13" i="28"/>
  <c r="U5" i="28"/>
  <c r="V5" i="28"/>
  <c r="W5" i="28"/>
  <c r="X5" i="28"/>
  <c r="K36" i="31"/>
  <c r="J36" i="31"/>
  <c r="I36" i="31"/>
  <c r="H36" i="31"/>
  <c r="AD59" i="29" l="1"/>
  <c r="T59" i="29"/>
  <c r="U35" i="28"/>
  <c r="V49" i="18"/>
  <c r="G32" i="31"/>
  <c r="J13" i="31"/>
  <c r="J10" i="31"/>
  <c r="J11" i="31"/>
  <c r="J12" i="31"/>
  <c r="J9" i="31"/>
  <c r="H8" i="31"/>
  <c r="I21" i="31"/>
  <c r="J21" i="31"/>
  <c r="K21" i="31"/>
  <c r="H21" i="31"/>
  <c r="I27" i="31"/>
  <c r="J27" i="31"/>
  <c r="K27" i="31"/>
  <c r="H27" i="31"/>
  <c r="I26" i="31"/>
  <c r="J26" i="31"/>
  <c r="K26" i="31"/>
  <c r="H26" i="31"/>
  <c r="J23" i="31"/>
  <c r="K23" i="31"/>
  <c r="H23" i="31"/>
  <c r="I22" i="31"/>
  <c r="J22" i="31"/>
  <c r="K22" i="31"/>
  <c r="H22" i="31"/>
  <c r="I16" i="31"/>
  <c r="J16" i="31"/>
  <c r="K16" i="31"/>
  <c r="H16" i="31"/>
  <c r="X8" i="29"/>
  <c r="V8" i="29"/>
  <c r="U8" i="29"/>
  <c r="S8" i="29"/>
  <c r="AC8" i="29" s="1"/>
  <c r="R8" i="29"/>
  <c r="AB8" i="29" s="1"/>
  <c r="Q8" i="29"/>
  <c r="AA8" i="29" s="1"/>
  <c r="P8" i="29"/>
  <c r="Z8" i="29" s="1"/>
  <c r="O8" i="29"/>
  <c r="Y8" i="29" s="1"/>
  <c r="M8" i="29"/>
  <c r="U20" i="18"/>
  <c r="V20" i="18"/>
  <c r="W20" i="18"/>
  <c r="X20" i="18"/>
  <c r="U21" i="18"/>
  <c r="V21" i="18"/>
  <c r="W21" i="18"/>
  <c r="X21" i="18"/>
  <c r="U22" i="18"/>
  <c r="V22" i="18"/>
  <c r="W22" i="18"/>
  <c r="X22" i="18"/>
  <c r="U23" i="18"/>
  <c r="V23" i="18"/>
  <c r="W23" i="18"/>
  <c r="X23" i="18"/>
  <c r="U24" i="18"/>
  <c r="V24" i="18"/>
  <c r="W24" i="18"/>
  <c r="X24" i="18"/>
  <c r="U25" i="18"/>
  <c r="V25" i="18"/>
  <c r="W25" i="18"/>
  <c r="X25" i="18"/>
  <c r="U26" i="18"/>
  <c r="V26" i="18"/>
  <c r="W26" i="18"/>
  <c r="X26" i="18"/>
  <c r="U27" i="18"/>
  <c r="V27" i="18"/>
  <c r="W27" i="18"/>
  <c r="X27" i="18"/>
  <c r="U57" i="18"/>
  <c r="V57" i="18"/>
  <c r="W57" i="18"/>
  <c r="X57" i="18"/>
  <c r="U58" i="18"/>
  <c r="V58" i="18"/>
  <c r="W58" i="18"/>
  <c r="X58" i="18"/>
  <c r="U59" i="18"/>
  <c r="V59" i="18"/>
  <c r="W59" i="18"/>
  <c r="X59" i="18"/>
  <c r="U60" i="18"/>
  <c r="V60" i="18"/>
  <c r="W60" i="18"/>
  <c r="X60" i="18"/>
  <c r="U61" i="18"/>
  <c r="V61" i="18"/>
  <c r="W61" i="18"/>
  <c r="X61" i="18"/>
  <c r="W3" i="22"/>
  <c r="W6" i="22"/>
  <c r="W7" i="22"/>
  <c r="W8" i="22"/>
  <c r="W9" i="22"/>
  <c r="W10" i="22"/>
  <c r="U21" i="22"/>
  <c r="V21" i="22"/>
  <c r="W21" i="22"/>
  <c r="X21" i="22"/>
  <c r="U22" i="22"/>
  <c r="V22" i="22"/>
  <c r="W22" i="22"/>
  <c r="X22" i="22"/>
  <c r="U23" i="22"/>
  <c r="V23" i="22"/>
  <c r="W23" i="22"/>
  <c r="X23" i="22"/>
  <c r="U24" i="22"/>
  <c r="V24" i="22"/>
  <c r="W24" i="22"/>
  <c r="X24" i="22"/>
  <c r="U25" i="22"/>
  <c r="V25" i="22"/>
  <c r="W25" i="22"/>
  <c r="X25" i="22"/>
  <c r="U26" i="22"/>
  <c r="V26" i="22"/>
  <c r="W26" i="22"/>
  <c r="X26" i="22"/>
  <c r="U27" i="22"/>
  <c r="V27" i="22"/>
  <c r="W27" i="22"/>
  <c r="X27" i="22"/>
  <c r="U28" i="22"/>
  <c r="V28" i="22"/>
  <c r="W28" i="22"/>
  <c r="X28" i="22"/>
  <c r="U21" i="25"/>
  <c r="V21" i="25"/>
  <c r="W21" i="25"/>
  <c r="X21" i="25"/>
  <c r="U22" i="25"/>
  <c r="V22" i="25"/>
  <c r="W22" i="25"/>
  <c r="X22" i="25"/>
  <c r="U23" i="25"/>
  <c r="V23" i="25"/>
  <c r="W23" i="25"/>
  <c r="X23" i="25"/>
  <c r="U24" i="25"/>
  <c r="V24" i="25"/>
  <c r="W24" i="25"/>
  <c r="X24" i="25"/>
  <c r="U25" i="25"/>
  <c r="V25" i="25"/>
  <c r="W25" i="25"/>
  <c r="X25" i="25"/>
  <c r="U26" i="25"/>
  <c r="V26" i="25"/>
  <c r="W26" i="25"/>
  <c r="X26" i="25"/>
  <c r="U27" i="25"/>
  <c r="V27" i="25"/>
  <c r="W27" i="25"/>
  <c r="X27" i="25"/>
  <c r="Y21" i="25"/>
  <c r="AA58" i="18"/>
  <c r="Z58" i="18"/>
  <c r="S58" i="18"/>
  <c r="AC58" i="18" s="1"/>
  <c r="R58" i="18"/>
  <c r="AB58" i="18" s="1"/>
  <c r="Q58" i="18"/>
  <c r="P58" i="18"/>
  <c r="O58" i="18"/>
  <c r="Y58" i="18" s="1"/>
  <c r="M58" i="18"/>
  <c r="X4" i="18"/>
  <c r="X5" i="18"/>
  <c r="X6" i="18"/>
  <c r="X7" i="18"/>
  <c r="X8" i="18"/>
  <c r="X9" i="18"/>
  <c r="X10" i="18"/>
  <c r="X11" i="18"/>
  <c r="K8" i="31" s="1"/>
  <c r="X12" i="18"/>
  <c r="K7" i="31" s="1"/>
  <c r="V4" i="18"/>
  <c r="U5" i="18"/>
  <c r="V5" i="18"/>
  <c r="U6" i="18"/>
  <c r="V6" i="18"/>
  <c r="U7" i="18"/>
  <c r="V7" i="18"/>
  <c r="U8" i="18"/>
  <c r="V8" i="18"/>
  <c r="U9" i="18"/>
  <c r="V9" i="18"/>
  <c r="U10" i="18"/>
  <c r="V10" i="18"/>
  <c r="U11" i="18"/>
  <c r="V11" i="18"/>
  <c r="I8" i="31" s="1"/>
  <c r="U12" i="18"/>
  <c r="H7" i="31" s="1"/>
  <c r="V12" i="18"/>
  <c r="I7" i="31" s="1"/>
  <c r="W4" i="18"/>
  <c r="W7" i="18"/>
  <c r="W8" i="18"/>
  <c r="W9" i="18"/>
  <c r="W10" i="18"/>
  <c r="S10" i="18"/>
  <c r="R10" i="18"/>
  <c r="Q10" i="18"/>
  <c r="P10" i="18"/>
  <c r="O10" i="18"/>
  <c r="M10" i="18"/>
  <c r="S9" i="18"/>
  <c r="R9" i="18"/>
  <c r="Q9" i="18"/>
  <c r="P9" i="18"/>
  <c r="O9" i="18"/>
  <c r="M9" i="18"/>
  <c r="S8" i="18"/>
  <c r="R8" i="18"/>
  <c r="Q8" i="18"/>
  <c r="P8" i="18"/>
  <c r="O8" i="18"/>
  <c r="M8" i="18"/>
  <c r="S7" i="18"/>
  <c r="R7" i="18"/>
  <c r="Q7" i="18"/>
  <c r="P7" i="18"/>
  <c r="O7" i="18"/>
  <c r="M7" i="18"/>
  <c r="S4" i="18"/>
  <c r="R4" i="18"/>
  <c r="Q4" i="18"/>
  <c r="P4" i="18"/>
  <c r="O4" i="18"/>
  <c r="M4" i="18"/>
  <c r="Z64" i="28"/>
  <c r="Y64" i="28"/>
  <c r="AA64" i="28"/>
  <c r="X64" i="28"/>
  <c r="W64" i="28"/>
  <c r="V64" i="28"/>
  <c r="U64" i="28"/>
  <c r="P64" i="28"/>
  <c r="Q64" i="28"/>
  <c r="R64" i="28"/>
  <c r="S64" i="28"/>
  <c r="O64" i="28"/>
  <c r="S56" i="28"/>
  <c r="R56" i="28"/>
  <c r="Q56" i="28"/>
  <c r="P56" i="28"/>
  <c r="O56" i="28"/>
  <c r="M56" i="28"/>
  <c r="S11" i="28"/>
  <c r="R11" i="28"/>
  <c r="Q11" i="28"/>
  <c r="P11" i="28"/>
  <c r="O11" i="28"/>
  <c r="M11" i="28"/>
  <c r="S10" i="28"/>
  <c r="R10" i="28"/>
  <c r="Q10" i="28"/>
  <c r="P10" i="28"/>
  <c r="O10" i="28"/>
  <c r="M10" i="28"/>
  <c r="S9" i="28"/>
  <c r="R9" i="28"/>
  <c r="Q9" i="28"/>
  <c r="P9" i="28"/>
  <c r="O9" i="28"/>
  <c r="M9" i="28"/>
  <c r="S8" i="28"/>
  <c r="R8" i="28"/>
  <c r="Q8" i="28"/>
  <c r="P8" i="28"/>
  <c r="O8" i="28"/>
  <c r="M8" i="28"/>
  <c r="S5" i="28"/>
  <c r="R5" i="28"/>
  <c r="Q5" i="28"/>
  <c r="P5" i="28"/>
  <c r="O5" i="28"/>
  <c r="M5" i="28"/>
  <c r="S9" i="22"/>
  <c r="R9" i="22"/>
  <c r="Q9" i="22"/>
  <c r="P9" i="22"/>
  <c r="O9" i="22"/>
  <c r="M9" i="22"/>
  <c r="S8" i="22"/>
  <c r="R8" i="22"/>
  <c r="Q8" i="22"/>
  <c r="P8" i="22"/>
  <c r="O8" i="22"/>
  <c r="M8" i="22"/>
  <c r="S7" i="22"/>
  <c r="R7" i="22"/>
  <c r="Q7" i="22"/>
  <c r="P7" i="22"/>
  <c r="O7" i="22"/>
  <c r="M7" i="22"/>
  <c r="S6" i="22"/>
  <c r="R6" i="22"/>
  <c r="Q6" i="22"/>
  <c r="P6" i="22"/>
  <c r="O6" i="22"/>
  <c r="M6" i="22"/>
  <c r="S3" i="22"/>
  <c r="R3" i="22"/>
  <c r="Q3" i="22"/>
  <c r="P3" i="22"/>
  <c r="O3" i="22"/>
  <c r="M3" i="22"/>
  <c r="X9" i="25"/>
  <c r="V9" i="25"/>
  <c r="U9" i="25"/>
  <c r="S9" i="25"/>
  <c r="AC9" i="25" s="1"/>
  <c r="R9" i="25"/>
  <c r="AB9" i="25" s="1"/>
  <c r="Q9" i="25"/>
  <c r="AA9" i="25" s="1"/>
  <c r="P9" i="25"/>
  <c r="Z9" i="25" s="1"/>
  <c r="O9" i="25"/>
  <c r="M9" i="25"/>
  <c r="X8" i="25"/>
  <c r="V8" i="25"/>
  <c r="U8" i="25"/>
  <c r="S8" i="25"/>
  <c r="AC8" i="25" s="1"/>
  <c r="R8" i="25"/>
  <c r="AB8" i="25" s="1"/>
  <c r="Q8" i="25"/>
  <c r="AA8" i="25" s="1"/>
  <c r="P8" i="25"/>
  <c r="Z8" i="25" s="1"/>
  <c r="O8" i="25"/>
  <c r="Y8" i="25" s="1"/>
  <c r="M8" i="25"/>
  <c r="Z10" i="25"/>
  <c r="X10" i="25"/>
  <c r="V10" i="25"/>
  <c r="U10" i="25"/>
  <c r="S10" i="25"/>
  <c r="AC10" i="25" s="1"/>
  <c r="R10" i="25"/>
  <c r="AB10" i="25" s="1"/>
  <c r="Q10" i="25"/>
  <c r="AA10" i="25" s="1"/>
  <c r="P10" i="25"/>
  <c r="O10" i="25"/>
  <c r="Y10" i="25" s="1"/>
  <c r="M10" i="25"/>
  <c r="W59" i="29" l="1"/>
  <c r="U59" i="29"/>
  <c r="AD8" i="29"/>
  <c r="T8" i="29"/>
  <c r="W8" i="29" s="1"/>
  <c r="AD58" i="18"/>
  <c r="T58" i="18"/>
  <c r="T7" i="18"/>
  <c r="T8" i="18"/>
  <c r="T9" i="18"/>
  <c r="T4" i="18"/>
  <c r="T10" i="18"/>
  <c r="T56" i="28"/>
  <c r="T9" i="28"/>
  <c r="T5" i="28"/>
  <c r="T11" i="28"/>
  <c r="T10" i="28"/>
  <c r="T8" i="28"/>
  <c r="T7" i="22"/>
  <c r="T6" i="22"/>
  <c r="T3" i="22"/>
  <c r="T9" i="22"/>
  <c r="T8" i="22"/>
  <c r="T9" i="25"/>
  <c r="W9" i="25" s="1"/>
  <c r="Y9" i="25"/>
  <c r="AD9" i="25" s="1"/>
  <c r="AD8" i="25"/>
  <c r="T8" i="25"/>
  <c r="W8" i="25" s="1"/>
  <c r="AD10" i="25"/>
  <c r="T10" i="25"/>
  <c r="W10" i="25" s="1"/>
  <c r="F32" i="31"/>
  <c r="E32" i="31"/>
  <c r="D32" i="31"/>
  <c r="S27" i="25" l="1"/>
  <c r="AC27" i="25" s="1"/>
  <c r="R27" i="25"/>
  <c r="AB27" i="25" s="1"/>
  <c r="Q27" i="25"/>
  <c r="AA27" i="25" s="1"/>
  <c r="P27" i="25"/>
  <c r="Z27" i="25" s="1"/>
  <c r="O27" i="25"/>
  <c r="Y27" i="25" s="1"/>
  <c r="AD27" i="25" s="1"/>
  <c r="M27" i="25"/>
  <c r="S26" i="25"/>
  <c r="AC26" i="25" s="1"/>
  <c r="R26" i="25"/>
  <c r="AB26" i="25" s="1"/>
  <c r="Q26" i="25"/>
  <c r="AA26" i="25" s="1"/>
  <c r="P26" i="25"/>
  <c r="Z26" i="25" s="1"/>
  <c r="O26" i="25"/>
  <c r="M26" i="25"/>
  <c r="S25" i="25"/>
  <c r="AC25" i="25" s="1"/>
  <c r="R25" i="25"/>
  <c r="AB25" i="25" s="1"/>
  <c r="Q25" i="25"/>
  <c r="AA25" i="25" s="1"/>
  <c r="P25" i="25"/>
  <c r="O25" i="25"/>
  <c r="Y25" i="25" s="1"/>
  <c r="AD25" i="25" s="1"/>
  <c r="M25" i="25"/>
  <c r="S24" i="25"/>
  <c r="AC24" i="25" s="1"/>
  <c r="R24" i="25"/>
  <c r="AB24" i="25" s="1"/>
  <c r="Q24" i="25"/>
  <c r="AA24" i="25" s="1"/>
  <c r="P24" i="25"/>
  <c r="Z24" i="25" s="1"/>
  <c r="O24" i="25"/>
  <c r="Y24" i="25" s="1"/>
  <c r="AD24" i="25" s="1"/>
  <c r="M24" i="25"/>
  <c r="S23" i="25"/>
  <c r="AC23" i="25" s="1"/>
  <c r="R23" i="25"/>
  <c r="AB23" i="25" s="1"/>
  <c r="Q23" i="25"/>
  <c r="AA23" i="25" s="1"/>
  <c r="P23" i="25"/>
  <c r="Z23" i="25" s="1"/>
  <c r="O23" i="25"/>
  <c r="Y23" i="25" s="1"/>
  <c r="AD23" i="25" s="1"/>
  <c r="M23" i="25"/>
  <c r="AB22" i="25"/>
  <c r="S22" i="25"/>
  <c r="AC22" i="25" s="1"/>
  <c r="R22" i="25"/>
  <c r="Q22" i="25"/>
  <c r="AA22" i="25" s="1"/>
  <c r="P22" i="25"/>
  <c r="Z22" i="25" s="1"/>
  <c r="O22" i="25"/>
  <c r="Y22" i="25" s="1"/>
  <c r="AD22" i="25" s="1"/>
  <c r="M22" i="25"/>
  <c r="S21" i="25"/>
  <c r="AC21" i="25" s="1"/>
  <c r="R21" i="25"/>
  <c r="AB21" i="25" s="1"/>
  <c r="Q21" i="25"/>
  <c r="AA21" i="25" s="1"/>
  <c r="P21" i="25"/>
  <c r="O21" i="25"/>
  <c r="AD21" i="25" s="1"/>
  <c r="M21" i="25"/>
  <c r="AB27" i="22"/>
  <c r="S27" i="22"/>
  <c r="AC27" i="22" s="1"/>
  <c r="R27" i="22"/>
  <c r="Q27" i="22"/>
  <c r="AA27" i="22" s="1"/>
  <c r="P27" i="22"/>
  <c r="Z27" i="22" s="1"/>
  <c r="O27" i="22"/>
  <c r="Y27" i="22" s="1"/>
  <c r="AD27" i="22" s="1"/>
  <c r="M27" i="22"/>
  <c r="S26" i="22"/>
  <c r="AC26" i="22" s="1"/>
  <c r="R26" i="22"/>
  <c r="AB26" i="22" s="1"/>
  <c r="Q26" i="22"/>
  <c r="AA26" i="22" s="1"/>
  <c r="P26" i="22"/>
  <c r="O26" i="22"/>
  <c r="Y26" i="22" s="1"/>
  <c r="AD26" i="22" s="1"/>
  <c r="M26" i="22"/>
  <c r="S25" i="22"/>
  <c r="AC25" i="22" s="1"/>
  <c r="R25" i="22"/>
  <c r="AB25" i="22" s="1"/>
  <c r="Q25" i="22"/>
  <c r="AA25" i="22" s="1"/>
  <c r="P25" i="22"/>
  <c r="Z25" i="22" s="1"/>
  <c r="O25" i="22"/>
  <c r="M25" i="22"/>
  <c r="S24" i="22"/>
  <c r="AC24" i="22" s="1"/>
  <c r="R24" i="22"/>
  <c r="AB24" i="22" s="1"/>
  <c r="Q24" i="22"/>
  <c r="AA24" i="22" s="1"/>
  <c r="P24" i="22"/>
  <c r="Z24" i="22" s="1"/>
  <c r="O24" i="22"/>
  <c r="Y24" i="22" s="1"/>
  <c r="AD24" i="22" s="1"/>
  <c r="M24" i="22"/>
  <c r="S23" i="22"/>
  <c r="AC23" i="22" s="1"/>
  <c r="R23" i="22"/>
  <c r="AB23" i="22" s="1"/>
  <c r="Q23" i="22"/>
  <c r="AA23" i="22" s="1"/>
  <c r="P23" i="22"/>
  <c r="Z23" i="22" s="1"/>
  <c r="O23" i="22"/>
  <c r="M23" i="22"/>
  <c r="S22" i="22"/>
  <c r="AC22" i="22" s="1"/>
  <c r="R22" i="22"/>
  <c r="AB22" i="22" s="1"/>
  <c r="Q22" i="22"/>
  <c r="AA22" i="22" s="1"/>
  <c r="P22" i="22"/>
  <c r="Z22" i="22" s="1"/>
  <c r="O22" i="22"/>
  <c r="Y22" i="22" s="1"/>
  <c r="AD22" i="22" s="1"/>
  <c r="M22" i="22"/>
  <c r="S21" i="22"/>
  <c r="AC21" i="22" s="1"/>
  <c r="R21" i="22"/>
  <c r="AB21" i="22" s="1"/>
  <c r="Q21" i="22"/>
  <c r="AA21" i="22" s="1"/>
  <c r="P21" i="22"/>
  <c r="Z21" i="22" s="1"/>
  <c r="O21" i="22"/>
  <c r="M21" i="22"/>
  <c r="S27" i="18"/>
  <c r="AC27" i="18" s="1"/>
  <c r="R27" i="18"/>
  <c r="AB27" i="18" s="1"/>
  <c r="Q27" i="18"/>
  <c r="AA27" i="18" s="1"/>
  <c r="P27" i="18"/>
  <c r="Z27" i="18" s="1"/>
  <c r="O27" i="18"/>
  <c r="Y27" i="18" s="1"/>
  <c r="AD27" i="18" s="1"/>
  <c r="M27" i="18"/>
  <c r="S26" i="18"/>
  <c r="AC26" i="18" s="1"/>
  <c r="R26" i="18"/>
  <c r="AB26" i="18" s="1"/>
  <c r="Q26" i="18"/>
  <c r="AA26" i="18" s="1"/>
  <c r="P26" i="18"/>
  <c r="Z26" i="18" s="1"/>
  <c r="O26" i="18"/>
  <c r="Y26" i="18" s="1"/>
  <c r="AD26" i="18" s="1"/>
  <c r="M26" i="18"/>
  <c r="S25" i="18"/>
  <c r="AC25" i="18" s="1"/>
  <c r="R25" i="18"/>
  <c r="AB25" i="18" s="1"/>
  <c r="Q25" i="18"/>
  <c r="AA25" i="18" s="1"/>
  <c r="P25" i="18"/>
  <c r="Z25" i="18" s="1"/>
  <c r="O25" i="18"/>
  <c r="M25" i="18"/>
  <c r="S24" i="18"/>
  <c r="AC24" i="18" s="1"/>
  <c r="R24" i="18"/>
  <c r="AB24" i="18" s="1"/>
  <c r="Q24" i="18"/>
  <c r="AA24" i="18" s="1"/>
  <c r="P24" i="18"/>
  <c r="O24" i="18"/>
  <c r="Y24" i="18" s="1"/>
  <c r="AD24" i="18" s="1"/>
  <c r="M24" i="18"/>
  <c r="S23" i="18"/>
  <c r="AC23" i="18" s="1"/>
  <c r="R23" i="18"/>
  <c r="AB23" i="18" s="1"/>
  <c r="Q23" i="18"/>
  <c r="AA23" i="18" s="1"/>
  <c r="P23" i="18"/>
  <c r="Z23" i="18" s="1"/>
  <c r="O23" i="18"/>
  <c r="Y23" i="18" s="1"/>
  <c r="AD23" i="18" s="1"/>
  <c r="M23" i="18"/>
  <c r="S22" i="18"/>
  <c r="AC22" i="18" s="1"/>
  <c r="R22" i="18"/>
  <c r="AB22" i="18" s="1"/>
  <c r="Q22" i="18"/>
  <c r="AA22" i="18" s="1"/>
  <c r="P22" i="18"/>
  <c r="Z22" i="18" s="1"/>
  <c r="O22" i="18"/>
  <c r="Y22" i="18" s="1"/>
  <c r="AD22" i="18" s="1"/>
  <c r="M22" i="18"/>
  <c r="AC21" i="18"/>
  <c r="S21" i="18"/>
  <c r="R21" i="18"/>
  <c r="AB21" i="18" s="1"/>
  <c r="Q21" i="18"/>
  <c r="AA21" i="18" s="1"/>
  <c r="P21" i="18"/>
  <c r="Z21" i="18" s="1"/>
  <c r="O21" i="18"/>
  <c r="M21" i="18"/>
  <c r="P26" i="28"/>
  <c r="Z26" i="28" s="1"/>
  <c r="P27" i="28"/>
  <c r="Z27" i="28" s="1"/>
  <c r="O27" i="28"/>
  <c r="Y27" i="28" s="1"/>
  <c r="Q27" i="28"/>
  <c r="AA27" i="28" s="1"/>
  <c r="M27" i="28"/>
  <c r="M26" i="28"/>
  <c r="R27" i="28"/>
  <c r="AB27" i="28" s="1"/>
  <c r="S27" i="28"/>
  <c r="AC27" i="28" s="1"/>
  <c r="O26" i="28"/>
  <c r="Q26" i="28"/>
  <c r="AA26" i="28" s="1"/>
  <c r="R26" i="28"/>
  <c r="AB26" i="28" s="1"/>
  <c r="S26" i="28"/>
  <c r="AC26" i="28" s="1"/>
  <c r="S25" i="28"/>
  <c r="AC25" i="28" s="1"/>
  <c r="R25" i="28"/>
  <c r="AB25" i="28" s="1"/>
  <c r="Q25" i="28"/>
  <c r="AA25" i="28" s="1"/>
  <c r="P25" i="28"/>
  <c r="Z25" i="28" s="1"/>
  <c r="O25" i="28"/>
  <c r="Y25" i="28" s="1"/>
  <c r="M25" i="28"/>
  <c r="S24" i="28"/>
  <c r="AC24" i="28" s="1"/>
  <c r="R24" i="28"/>
  <c r="AB24" i="28" s="1"/>
  <c r="Q24" i="28"/>
  <c r="AA24" i="28" s="1"/>
  <c r="P24" i="28"/>
  <c r="Z24" i="28" s="1"/>
  <c r="O24" i="28"/>
  <c r="Y24" i="28" s="1"/>
  <c r="M24" i="28"/>
  <c r="S23" i="28"/>
  <c r="AC23" i="28" s="1"/>
  <c r="R23" i="28"/>
  <c r="AB23" i="28" s="1"/>
  <c r="Q23" i="28"/>
  <c r="AA23" i="28" s="1"/>
  <c r="P23" i="28"/>
  <c r="Z23" i="28" s="1"/>
  <c r="O23" i="28"/>
  <c r="M23" i="28"/>
  <c r="S22" i="28"/>
  <c r="AC22" i="28" s="1"/>
  <c r="R22" i="28"/>
  <c r="AB22" i="28" s="1"/>
  <c r="Q22" i="28"/>
  <c r="AA22" i="28" s="1"/>
  <c r="P22" i="28"/>
  <c r="O22" i="28"/>
  <c r="Y22" i="28" s="1"/>
  <c r="M22" i="28"/>
  <c r="S21" i="28"/>
  <c r="AC21" i="28" s="1"/>
  <c r="R21" i="28"/>
  <c r="AB21" i="28" s="1"/>
  <c r="Q21" i="28"/>
  <c r="AA21" i="28" s="1"/>
  <c r="P21" i="28"/>
  <c r="Z21" i="28" s="1"/>
  <c r="O21" i="28"/>
  <c r="Y21" i="28" s="1"/>
  <c r="M21" i="28"/>
  <c r="T25" i="18" l="1"/>
  <c r="T26" i="28"/>
  <c r="T27" i="28"/>
  <c r="AD27" i="28"/>
  <c r="Y26" i="28"/>
  <c r="AD26" i="28" s="1"/>
  <c r="T23" i="22"/>
  <c r="T25" i="22"/>
  <c r="Y25" i="22"/>
  <c r="AD25" i="22" s="1"/>
  <c r="T21" i="22"/>
  <c r="T26" i="22"/>
  <c r="Y21" i="22"/>
  <c r="AD21" i="22" s="1"/>
  <c r="T26" i="25"/>
  <c r="T25" i="25"/>
  <c r="T21" i="25"/>
  <c r="T24" i="25"/>
  <c r="T22" i="25"/>
  <c r="Z21" i="25"/>
  <c r="T23" i="25"/>
  <c r="Z25" i="25"/>
  <c r="Y26" i="25"/>
  <c r="AD26" i="25" s="1"/>
  <c r="T27" i="25"/>
  <c r="T22" i="22"/>
  <c r="T27" i="22"/>
  <c r="Y23" i="22"/>
  <c r="AD23" i="22" s="1"/>
  <c r="T24" i="22"/>
  <c r="Z26" i="22"/>
  <c r="Y25" i="18"/>
  <c r="AD25" i="18" s="1"/>
  <c r="T24" i="18"/>
  <c r="Z24" i="18"/>
  <c r="T21" i="18"/>
  <c r="Y21" i="18"/>
  <c r="AD21" i="18" s="1"/>
  <c r="T23" i="18"/>
  <c r="T27" i="18"/>
  <c r="T22" i="18"/>
  <c r="T26" i="18"/>
  <c r="T22" i="28"/>
  <c r="AD21" i="28"/>
  <c r="AD24" i="28"/>
  <c r="T23" i="28"/>
  <c r="AD25" i="28"/>
  <c r="Z22" i="28"/>
  <c r="AD22" i="28" s="1"/>
  <c r="Y23" i="28"/>
  <c r="AD23" i="28" s="1"/>
  <c r="T24" i="28"/>
  <c r="T21" i="28"/>
  <c r="T25" i="28"/>
  <c r="X72" i="18"/>
  <c r="V72" i="18"/>
  <c r="U72" i="18"/>
  <c r="S72" i="18"/>
  <c r="AC72" i="18" s="1"/>
  <c r="R72" i="18"/>
  <c r="AB72" i="18" s="1"/>
  <c r="Q72" i="18"/>
  <c r="AA72" i="18" s="1"/>
  <c r="P72" i="18"/>
  <c r="Z72" i="18" s="1"/>
  <c r="O72" i="18"/>
  <c r="M72" i="18"/>
  <c r="T72" i="18" l="1"/>
  <c r="W72" i="18" s="1"/>
  <c r="Y72" i="18"/>
  <c r="AD72" i="18" s="1"/>
  <c r="O6" i="29"/>
  <c r="P6" i="29"/>
  <c r="Q6" i="29"/>
  <c r="R6" i="29"/>
  <c r="S6" i="29"/>
  <c r="O7" i="29"/>
  <c r="P7" i="29"/>
  <c r="Q7" i="29"/>
  <c r="R7" i="29"/>
  <c r="S7" i="29"/>
  <c r="O11" i="29"/>
  <c r="P11" i="29"/>
  <c r="Z11" i="29" s="1"/>
  <c r="Q11" i="29"/>
  <c r="AA11" i="29" s="1"/>
  <c r="R11" i="29"/>
  <c r="S11" i="29"/>
  <c r="AC11" i="29" s="1"/>
  <c r="M6" i="29"/>
  <c r="M7" i="29"/>
  <c r="M9" i="29"/>
  <c r="M10" i="29"/>
  <c r="M11" i="29"/>
  <c r="M12" i="29"/>
  <c r="M13" i="29"/>
  <c r="E57" i="29"/>
  <c r="F57" i="29"/>
  <c r="M58" i="29"/>
  <c r="O58" i="29"/>
  <c r="P58" i="29"/>
  <c r="Z58" i="29" s="1"/>
  <c r="Q58" i="29"/>
  <c r="AA58" i="29" s="1"/>
  <c r="R58" i="29"/>
  <c r="AB58" i="29" s="1"/>
  <c r="S58" i="29"/>
  <c r="AC58" i="29" s="1"/>
  <c r="U58" i="29"/>
  <c r="V58" i="29"/>
  <c r="I28" i="31" s="1"/>
  <c r="X58" i="29"/>
  <c r="K28" i="31" s="1"/>
  <c r="M60" i="29"/>
  <c r="O60" i="29"/>
  <c r="P60" i="29"/>
  <c r="Q60" i="29"/>
  <c r="AA60" i="29" s="1"/>
  <c r="R60" i="29"/>
  <c r="AB60" i="29" s="1"/>
  <c r="S60" i="29"/>
  <c r="AC60" i="29" s="1"/>
  <c r="U60" i="29"/>
  <c r="H29" i="31" s="1"/>
  <c r="V60" i="29"/>
  <c r="X60" i="29"/>
  <c r="K29" i="31" s="1"/>
  <c r="Y60" i="29"/>
  <c r="Z60" i="29"/>
  <c r="M61" i="29"/>
  <c r="O61" i="29"/>
  <c r="P61" i="29"/>
  <c r="Z61" i="29" s="1"/>
  <c r="Q61" i="29"/>
  <c r="AA61" i="29" s="1"/>
  <c r="R61" i="29"/>
  <c r="AB61" i="29" s="1"/>
  <c r="S61" i="29"/>
  <c r="AC61" i="29" s="1"/>
  <c r="U61" i="29"/>
  <c r="V61" i="29"/>
  <c r="X61" i="29"/>
  <c r="Y61" i="29"/>
  <c r="M62" i="29"/>
  <c r="O62" i="29"/>
  <c r="Y62" i="29" s="1"/>
  <c r="P62" i="29"/>
  <c r="Z62" i="29" s="1"/>
  <c r="Q62" i="29"/>
  <c r="AA62" i="29" s="1"/>
  <c r="R62" i="29"/>
  <c r="S62" i="29"/>
  <c r="AC62" i="29" s="1"/>
  <c r="U62" i="29"/>
  <c r="V62" i="29"/>
  <c r="X62" i="29"/>
  <c r="M63" i="29"/>
  <c r="O63" i="29"/>
  <c r="P63" i="29"/>
  <c r="Z63" i="29" s="1"/>
  <c r="Q63" i="29"/>
  <c r="AA63" i="29" s="1"/>
  <c r="R63" i="29"/>
  <c r="AB63" i="29" s="1"/>
  <c r="S63" i="29"/>
  <c r="AC63" i="29" s="1"/>
  <c r="U63" i="29"/>
  <c r="V63" i="29"/>
  <c r="X63" i="29"/>
  <c r="X13" i="29"/>
  <c r="S13" i="29"/>
  <c r="AC13" i="29" s="1"/>
  <c r="R13" i="29"/>
  <c r="AB13" i="29" s="1"/>
  <c r="Q13" i="29"/>
  <c r="AA13" i="29" s="1"/>
  <c r="P13" i="29"/>
  <c r="Z13" i="29" s="1"/>
  <c r="O13" i="29"/>
  <c r="X12" i="29"/>
  <c r="S12" i="29"/>
  <c r="AC12" i="29" s="1"/>
  <c r="R12" i="29"/>
  <c r="AB12" i="29" s="1"/>
  <c r="Q12" i="29"/>
  <c r="AA12" i="29" s="1"/>
  <c r="P12" i="29"/>
  <c r="Z12" i="29" s="1"/>
  <c r="O12" i="29"/>
  <c r="Y12" i="29" s="1"/>
  <c r="X11" i="29"/>
  <c r="S87" i="29"/>
  <c r="S89" i="29" s="1"/>
  <c r="R87" i="29"/>
  <c r="R89" i="29" s="1"/>
  <c r="Q87" i="29"/>
  <c r="Q89" i="29" s="1"/>
  <c r="P87" i="29"/>
  <c r="P89" i="29" s="1"/>
  <c r="O87" i="29"/>
  <c r="S86" i="29"/>
  <c r="R86" i="29"/>
  <c r="Q86" i="29"/>
  <c r="P86" i="29"/>
  <c r="O86" i="29"/>
  <c r="O77" i="29"/>
  <c r="Y75" i="29"/>
  <c r="X75" i="29"/>
  <c r="V75" i="29"/>
  <c r="U75" i="29"/>
  <c r="M75" i="29"/>
  <c r="Y74" i="29"/>
  <c r="X74" i="29"/>
  <c r="V74" i="29"/>
  <c r="U74" i="29"/>
  <c r="M74" i="29"/>
  <c r="X52" i="29"/>
  <c r="W52" i="29"/>
  <c r="U52" i="29"/>
  <c r="S52" i="29"/>
  <c r="AC52" i="29" s="1"/>
  <c r="R52" i="29"/>
  <c r="AB52" i="29" s="1"/>
  <c r="Q52" i="29"/>
  <c r="AA52" i="29" s="1"/>
  <c r="P52" i="29"/>
  <c r="Z52" i="29" s="1"/>
  <c r="O52" i="29"/>
  <c r="M52" i="29"/>
  <c r="X51" i="29"/>
  <c r="W51" i="29"/>
  <c r="U51" i="29"/>
  <c r="S51" i="29"/>
  <c r="AC51" i="29" s="1"/>
  <c r="R51" i="29"/>
  <c r="AB51" i="29" s="1"/>
  <c r="Q51" i="29"/>
  <c r="AA51" i="29" s="1"/>
  <c r="P51" i="29"/>
  <c r="O51" i="29"/>
  <c r="Y51" i="29" s="1"/>
  <c r="M51" i="29"/>
  <c r="X50" i="29"/>
  <c r="W50" i="29"/>
  <c r="U50" i="29"/>
  <c r="S50" i="29"/>
  <c r="AC50" i="29" s="1"/>
  <c r="R50" i="29"/>
  <c r="AB50" i="29" s="1"/>
  <c r="Q50" i="29"/>
  <c r="AA50" i="29" s="1"/>
  <c r="P50" i="29"/>
  <c r="Z50" i="29" s="1"/>
  <c r="O50" i="29"/>
  <c r="M50" i="29"/>
  <c r="X49" i="29"/>
  <c r="W49" i="29"/>
  <c r="V49" i="29"/>
  <c r="U49" i="29"/>
  <c r="S49" i="29"/>
  <c r="AC49" i="29" s="1"/>
  <c r="R49" i="29"/>
  <c r="AB49" i="29" s="1"/>
  <c r="Q49" i="29"/>
  <c r="AA49" i="29" s="1"/>
  <c r="P49" i="29"/>
  <c r="Z49" i="29" s="1"/>
  <c r="O49" i="29"/>
  <c r="Y49" i="29" s="1"/>
  <c r="M49" i="29"/>
  <c r="X48" i="29"/>
  <c r="W48" i="29"/>
  <c r="V48" i="29"/>
  <c r="U48" i="29"/>
  <c r="S48" i="29"/>
  <c r="AC48" i="29" s="1"/>
  <c r="R48" i="29"/>
  <c r="AB48" i="29" s="1"/>
  <c r="Q48" i="29"/>
  <c r="AA48" i="29" s="1"/>
  <c r="P48" i="29"/>
  <c r="Z48" i="29" s="1"/>
  <c r="O48" i="29"/>
  <c r="Y48" i="29" s="1"/>
  <c r="M48" i="29"/>
  <c r="X47" i="29"/>
  <c r="W47" i="29"/>
  <c r="V47" i="29"/>
  <c r="U47" i="29"/>
  <c r="S47" i="29"/>
  <c r="AC47" i="29" s="1"/>
  <c r="R47" i="29"/>
  <c r="AB47" i="29" s="1"/>
  <c r="Q47" i="29"/>
  <c r="AA47" i="29" s="1"/>
  <c r="P47" i="29"/>
  <c r="Z47" i="29" s="1"/>
  <c r="O47" i="29"/>
  <c r="Y47" i="29" s="1"/>
  <c r="M47" i="29"/>
  <c r="X46" i="29"/>
  <c r="K24" i="31" s="1"/>
  <c r="V46" i="29"/>
  <c r="I24" i="31" s="1"/>
  <c r="U46" i="29"/>
  <c r="H24" i="31" s="1"/>
  <c r="S46" i="29"/>
  <c r="R46" i="29"/>
  <c r="Q46" i="29"/>
  <c r="AA46" i="29" s="1"/>
  <c r="P46" i="29"/>
  <c r="Z46" i="29" s="1"/>
  <c r="O46" i="29"/>
  <c r="M46" i="29"/>
  <c r="F45" i="29"/>
  <c r="E45" i="29"/>
  <c r="X39" i="29"/>
  <c r="V39" i="29"/>
  <c r="U39" i="29"/>
  <c r="S39" i="29"/>
  <c r="AC39" i="29" s="1"/>
  <c r="R39" i="29"/>
  <c r="AB39" i="29" s="1"/>
  <c r="Q39" i="29"/>
  <c r="AA39" i="29" s="1"/>
  <c r="P39" i="29"/>
  <c r="Z39" i="29" s="1"/>
  <c r="O39" i="29"/>
  <c r="M39" i="29"/>
  <c r="X38" i="29"/>
  <c r="W38" i="29"/>
  <c r="V38" i="29"/>
  <c r="U38" i="29"/>
  <c r="S38" i="29"/>
  <c r="AC38" i="29" s="1"/>
  <c r="R38" i="29"/>
  <c r="AB38" i="29" s="1"/>
  <c r="Q38" i="29"/>
  <c r="AA38" i="29" s="1"/>
  <c r="P38" i="29"/>
  <c r="Z38" i="29" s="1"/>
  <c r="O38" i="29"/>
  <c r="Y38" i="29" s="1"/>
  <c r="M38" i="29"/>
  <c r="X37" i="29"/>
  <c r="W37" i="29"/>
  <c r="U37" i="29"/>
  <c r="S37" i="29"/>
  <c r="AC37" i="29" s="1"/>
  <c r="R37" i="29"/>
  <c r="AB37" i="29" s="1"/>
  <c r="Q37" i="29"/>
  <c r="AA37" i="29" s="1"/>
  <c r="P37" i="29"/>
  <c r="Z37" i="29" s="1"/>
  <c r="O37" i="29"/>
  <c r="M37" i="29"/>
  <c r="X36" i="29"/>
  <c r="W36" i="29"/>
  <c r="V36" i="29"/>
  <c r="U36" i="29"/>
  <c r="S36" i="29"/>
  <c r="AC36" i="29" s="1"/>
  <c r="R36" i="29"/>
  <c r="AB36" i="29" s="1"/>
  <c r="Q36" i="29"/>
  <c r="AA36" i="29" s="1"/>
  <c r="P36" i="29"/>
  <c r="O36" i="29"/>
  <c r="Y36" i="29" s="1"/>
  <c r="M36" i="29"/>
  <c r="X35" i="29"/>
  <c r="W35" i="29"/>
  <c r="U35" i="29"/>
  <c r="S35" i="29"/>
  <c r="AC35" i="29" s="1"/>
  <c r="R35" i="29"/>
  <c r="AB35" i="29" s="1"/>
  <c r="Q35" i="29"/>
  <c r="AA35" i="29" s="1"/>
  <c r="P35" i="29"/>
  <c r="Z35" i="29" s="1"/>
  <c r="O35" i="29"/>
  <c r="M35" i="29"/>
  <c r="X34" i="29"/>
  <c r="V34" i="29"/>
  <c r="U34" i="29"/>
  <c r="S34" i="29"/>
  <c r="AC34" i="29" s="1"/>
  <c r="R34" i="29"/>
  <c r="AB34" i="29" s="1"/>
  <c r="Q34" i="29"/>
  <c r="AA34" i="29" s="1"/>
  <c r="P34" i="29"/>
  <c r="Z34" i="29" s="1"/>
  <c r="O34" i="29"/>
  <c r="Y34" i="29" s="1"/>
  <c r="M34" i="29"/>
  <c r="X33" i="29"/>
  <c r="W33" i="29"/>
  <c r="V33" i="29"/>
  <c r="U33" i="29"/>
  <c r="S33" i="29"/>
  <c r="AC33" i="29" s="1"/>
  <c r="R33" i="29"/>
  <c r="AB33" i="29" s="1"/>
  <c r="Q33" i="29"/>
  <c r="AA33" i="29" s="1"/>
  <c r="P33" i="29"/>
  <c r="Z33" i="29" s="1"/>
  <c r="O33" i="29"/>
  <c r="Y33" i="29" s="1"/>
  <c r="M33" i="29"/>
  <c r="X32" i="29"/>
  <c r="V32" i="29"/>
  <c r="U32" i="29"/>
  <c r="S32" i="29"/>
  <c r="AC32" i="29" s="1"/>
  <c r="R32" i="29"/>
  <c r="AB32" i="29" s="1"/>
  <c r="Q32" i="29"/>
  <c r="AA32" i="29" s="1"/>
  <c r="P32" i="29"/>
  <c r="Z32" i="29" s="1"/>
  <c r="O32" i="29"/>
  <c r="Y32" i="29" s="1"/>
  <c r="M32" i="29"/>
  <c r="X31" i="29"/>
  <c r="V31" i="29"/>
  <c r="U31" i="29"/>
  <c r="S31" i="29"/>
  <c r="AC31" i="29" s="1"/>
  <c r="R31" i="29"/>
  <c r="AB31" i="29" s="1"/>
  <c r="Q31" i="29"/>
  <c r="AA31" i="29" s="1"/>
  <c r="P31" i="29"/>
  <c r="Z31" i="29" s="1"/>
  <c r="O31" i="29"/>
  <c r="M31" i="29"/>
  <c r="X30" i="29"/>
  <c r="V30" i="29"/>
  <c r="U30" i="29"/>
  <c r="S30" i="29"/>
  <c r="AC30" i="29" s="1"/>
  <c r="R30" i="29"/>
  <c r="AB30" i="29" s="1"/>
  <c r="Q30" i="29"/>
  <c r="AA30" i="29" s="1"/>
  <c r="P30" i="29"/>
  <c r="Z30" i="29" s="1"/>
  <c r="O30" i="29"/>
  <c r="Y30" i="29" s="1"/>
  <c r="M30" i="29"/>
  <c r="X29" i="29"/>
  <c r="V29" i="29"/>
  <c r="U29" i="29"/>
  <c r="S29" i="29"/>
  <c r="R29" i="29"/>
  <c r="AB29" i="29" s="1"/>
  <c r="Q29" i="29"/>
  <c r="P29" i="29"/>
  <c r="Z29" i="29" s="1"/>
  <c r="O29" i="29"/>
  <c r="M29" i="29"/>
  <c r="X28" i="29"/>
  <c r="K18" i="31" s="1"/>
  <c r="V28" i="29"/>
  <c r="I18" i="31" s="1"/>
  <c r="S28" i="29"/>
  <c r="AC28" i="29" s="1"/>
  <c r="R28" i="29"/>
  <c r="AB28" i="29" s="1"/>
  <c r="Q28" i="29"/>
  <c r="AA28" i="29" s="1"/>
  <c r="P28" i="29"/>
  <c r="O28" i="29"/>
  <c r="Y28" i="29" s="1"/>
  <c r="M28" i="29"/>
  <c r="F27" i="29"/>
  <c r="E27" i="29"/>
  <c r="X22" i="29"/>
  <c r="W22" i="29"/>
  <c r="V22" i="29"/>
  <c r="S22" i="29"/>
  <c r="AC22" i="29" s="1"/>
  <c r="R22" i="29"/>
  <c r="AB22" i="29" s="1"/>
  <c r="Q22" i="29"/>
  <c r="AA22" i="29" s="1"/>
  <c r="O22" i="29"/>
  <c r="X21" i="29"/>
  <c r="W21" i="29"/>
  <c r="V21" i="29"/>
  <c r="U21" i="29"/>
  <c r="Q21" i="29"/>
  <c r="AA21" i="29" s="1"/>
  <c r="P21" i="29"/>
  <c r="Z21" i="29" s="1"/>
  <c r="O21" i="29"/>
  <c r="S21" i="29"/>
  <c r="AC21" i="29" s="1"/>
  <c r="R21" i="29"/>
  <c r="AB21" i="29" s="1"/>
  <c r="X20" i="29"/>
  <c r="W20" i="29"/>
  <c r="V20" i="29"/>
  <c r="S20" i="29"/>
  <c r="AC20" i="29" s="1"/>
  <c r="R20" i="29"/>
  <c r="AB20" i="29" s="1"/>
  <c r="Q20" i="29"/>
  <c r="AA20" i="29" s="1"/>
  <c r="P20" i="29"/>
  <c r="Z20" i="29" s="1"/>
  <c r="O20" i="29"/>
  <c r="M20" i="29"/>
  <c r="X19" i="29"/>
  <c r="K17" i="31" s="1"/>
  <c r="V19" i="29"/>
  <c r="I17" i="31" s="1"/>
  <c r="S19" i="29"/>
  <c r="AC19" i="29" s="1"/>
  <c r="R19" i="29"/>
  <c r="Q19" i="29"/>
  <c r="AA19" i="29" s="1"/>
  <c r="P19" i="29"/>
  <c r="Z19" i="29" s="1"/>
  <c r="O19" i="29"/>
  <c r="M19" i="29"/>
  <c r="X14" i="29"/>
  <c r="V14" i="29"/>
  <c r="U14" i="29"/>
  <c r="S14" i="29"/>
  <c r="AC14" i="29" s="1"/>
  <c r="R14" i="29"/>
  <c r="AB14" i="29" s="1"/>
  <c r="Q14" i="29"/>
  <c r="AA14" i="29" s="1"/>
  <c r="P14" i="29"/>
  <c r="Z14" i="29" s="1"/>
  <c r="O14" i="29"/>
  <c r="Y14" i="29" s="1"/>
  <c r="M14" i="29"/>
  <c r="X10" i="29"/>
  <c r="K6" i="31" s="1"/>
  <c r="V10" i="29"/>
  <c r="I6" i="31" s="1"/>
  <c r="U10" i="29"/>
  <c r="H6" i="31" s="1"/>
  <c r="S10" i="29"/>
  <c r="AC10" i="29" s="1"/>
  <c r="R10" i="29"/>
  <c r="AB10" i="29" s="1"/>
  <c r="Q10" i="29"/>
  <c r="AA10" i="29" s="1"/>
  <c r="P10" i="29"/>
  <c r="Z10" i="29" s="1"/>
  <c r="O10" i="29"/>
  <c r="Y10" i="29" s="1"/>
  <c r="X9" i="29"/>
  <c r="K5" i="31" s="1"/>
  <c r="V9" i="29"/>
  <c r="I5" i="31" s="1"/>
  <c r="U9" i="29"/>
  <c r="H5" i="31" s="1"/>
  <c r="S9" i="29"/>
  <c r="AC9" i="29" s="1"/>
  <c r="R9" i="29"/>
  <c r="AB9" i="29" s="1"/>
  <c r="Q9" i="29"/>
  <c r="AA9" i="29" s="1"/>
  <c r="P9" i="29"/>
  <c r="Z9" i="29" s="1"/>
  <c r="O9" i="29"/>
  <c r="X7" i="29"/>
  <c r="K4" i="31" s="1"/>
  <c r="V7" i="29"/>
  <c r="I4" i="31" s="1"/>
  <c r="U7" i="29"/>
  <c r="H4" i="31" s="1"/>
  <c r="X6" i="29"/>
  <c r="K3" i="31" s="1"/>
  <c r="V6" i="29"/>
  <c r="I3" i="31" s="1"/>
  <c r="U6" i="29"/>
  <c r="H3" i="31" s="1"/>
  <c r="X5" i="29"/>
  <c r="K2" i="31" s="1"/>
  <c r="V5" i="29"/>
  <c r="I2" i="31" s="1"/>
  <c r="U5" i="29"/>
  <c r="H2" i="31" s="1"/>
  <c r="S5" i="29"/>
  <c r="AC5" i="29" s="1"/>
  <c r="R5" i="29"/>
  <c r="AB5" i="29" s="1"/>
  <c r="Q5" i="29"/>
  <c r="AA5" i="29" s="1"/>
  <c r="P5" i="29"/>
  <c r="Z5" i="29" s="1"/>
  <c r="O5" i="29"/>
  <c r="Y5" i="29" s="1"/>
  <c r="M5" i="29"/>
  <c r="X4" i="29"/>
  <c r="V4" i="29"/>
  <c r="U4" i="29"/>
  <c r="F3" i="29"/>
  <c r="E3" i="29"/>
  <c r="L31" i="26"/>
  <c r="K31" i="26"/>
  <c r="J31" i="26"/>
  <c r="I31" i="26"/>
  <c r="H31" i="26"/>
  <c r="I29" i="31" l="1"/>
  <c r="K19" i="31"/>
  <c r="K25" i="31"/>
  <c r="I19" i="31"/>
  <c r="H19" i="31"/>
  <c r="D10" i="26"/>
  <c r="D31" i="26" s="1"/>
  <c r="H30" i="31"/>
  <c r="E10" i="26"/>
  <c r="E31" i="26" s="1"/>
  <c r="I30" i="31"/>
  <c r="G10" i="26"/>
  <c r="G31" i="26" s="1"/>
  <c r="K30" i="31"/>
  <c r="X16" i="29"/>
  <c r="O65" i="29"/>
  <c r="T62" i="29"/>
  <c r="W62" i="29" s="1"/>
  <c r="S65" i="29"/>
  <c r="T11" i="29"/>
  <c r="V11" i="29" s="1"/>
  <c r="V77" i="29"/>
  <c r="AB62" i="29"/>
  <c r="AD62" i="29" s="1"/>
  <c r="V65" i="29"/>
  <c r="X65" i="29"/>
  <c r="U65" i="29"/>
  <c r="AC65" i="29"/>
  <c r="T58" i="29"/>
  <c r="W58" i="29" s="1"/>
  <c r="J28" i="31" s="1"/>
  <c r="T63" i="29"/>
  <c r="W63" i="29" s="1"/>
  <c r="AB11" i="29"/>
  <c r="U77" i="29"/>
  <c r="AD61" i="29"/>
  <c r="Z65" i="29"/>
  <c r="AD60" i="29"/>
  <c r="AA65" i="29"/>
  <c r="R65" i="29"/>
  <c r="T61" i="29"/>
  <c r="W61" i="29" s="1"/>
  <c r="Q65" i="29"/>
  <c r="Y63" i="29"/>
  <c r="AD63" i="29" s="1"/>
  <c r="T60" i="29"/>
  <c r="W60" i="29" s="1"/>
  <c r="Y58" i="29"/>
  <c r="P65" i="29"/>
  <c r="Y11" i="29"/>
  <c r="Q41" i="29"/>
  <c r="T36" i="29"/>
  <c r="T86" i="29"/>
  <c r="T12" i="29"/>
  <c r="V12" i="29" s="1"/>
  <c r="T13" i="29"/>
  <c r="V13" i="29" s="1"/>
  <c r="AD12" i="29"/>
  <c r="Y13" i="29"/>
  <c r="AD13" i="29" s="1"/>
  <c r="AD10" i="29"/>
  <c r="U54" i="29"/>
  <c r="T20" i="29"/>
  <c r="U20" i="29" s="1"/>
  <c r="Y20" i="29"/>
  <c r="AD20" i="29" s="1"/>
  <c r="T33" i="29"/>
  <c r="AD38" i="29"/>
  <c r="Q54" i="29"/>
  <c r="T87" i="29"/>
  <c r="Z36" i="29"/>
  <c r="AD36" i="29" s="1"/>
  <c r="AD5" i="29"/>
  <c r="M21" i="29"/>
  <c r="M22" i="29"/>
  <c r="T29" i="29"/>
  <c r="W29" i="29" s="1"/>
  <c r="S41" i="29"/>
  <c r="Y29" i="29"/>
  <c r="T51" i="29"/>
  <c r="V51" i="29" s="1"/>
  <c r="Z51" i="29"/>
  <c r="AD51" i="29" s="1"/>
  <c r="O89" i="29"/>
  <c r="T89" i="29" s="1"/>
  <c r="AA54" i="29"/>
  <c r="T37" i="29"/>
  <c r="V37" i="29" s="1"/>
  <c r="AD47" i="29"/>
  <c r="T48" i="29"/>
  <c r="AD49" i="29"/>
  <c r="T50" i="29"/>
  <c r="V50" i="29" s="1"/>
  <c r="X77" i="29"/>
  <c r="O24" i="29"/>
  <c r="Y50" i="29"/>
  <c r="AD50" i="29" s="1"/>
  <c r="T5" i="29"/>
  <c r="W5" i="29" s="1"/>
  <c r="J2" i="31" s="1"/>
  <c r="T10" i="29"/>
  <c r="W10" i="29" s="1"/>
  <c r="J6" i="31" s="1"/>
  <c r="Q24" i="29"/>
  <c r="V24" i="29"/>
  <c r="AA24" i="29"/>
  <c r="Y22" i="29"/>
  <c r="S24" i="29"/>
  <c r="AD33" i="29"/>
  <c r="T38" i="29"/>
  <c r="R54" i="29"/>
  <c r="AD48" i="29"/>
  <c r="T49" i="29"/>
  <c r="R24" i="29"/>
  <c r="Y21" i="29"/>
  <c r="AD21" i="29" s="1"/>
  <c r="T21" i="29"/>
  <c r="AB41" i="29"/>
  <c r="AD30" i="29"/>
  <c r="AD32" i="29"/>
  <c r="S54" i="29"/>
  <c r="Y9" i="29"/>
  <c r="AD9" i="29" s="1"/>
  <c r="T9" i="29"/>
  <c r="W9" i="29" s="1"/>
  <c r="J5" i="31" s="1"/>
  <c r="T14" i="29"/>
  <c r="W14" i="29" s="1"/>
  <c r="AD14" i="29"/>
  <c r="Y19" i="29"/>
  <c r="T19" i="29"/>
  <c r="AC24" i="29"/>
  <c r="X24" i="29"/>
  <c r="AD34" i="29"/>
  <c r="T47" i="29"/>
  <c r="AB19" i="29"/>
  <c r="AB24" i="29" s="1"/>
  <c r="P22" i="29"/>
  <c r="Z22" i="29" s="1"/>
  <c r="R41" i="29"/>
  <c r="AA29" i="29"/>
  <c r="AA41" i="29" s="1"/>
  <c r="T30" i="29"/>
  <c r="W30" i="29" s="1"/>
  <c r="T31" i="29"/>
  <c r="W31" i="29" s="1"/>
  <c r="T34" i="29"/>
  <c r="W34" i="29" s="1"/>
  <c r="T35" i="29"/>
  <c r="V35" i="29" s="1"/>
  <c r="Y35" i="29"/>
  <c r="AD35" i="29" s="1"/>
  <c r="T39" i="29"/>
  <c r="W39" i="29" s="1"/>
  <c r="O41" i="29"/>
  <c r="T46" i="29"/>
  <c r="W46" i="29" s="1"/>
  <c r="X54" i="29"/>
  <c r="AC46" i="29"/>
  <c r="AC54" i="29" s="1"/>
  <c r="T52" i="29"/>
  <c r="V52" i="29" s="1"/>
  <c r="Y52" i="29"/>
  <c r="AD52" i="29" s="1"/>
  <c r="O54" i="29"/>
  <c r="Y77" i="29"/>
  <c r="X41" i="29"/>
  <c r="AC29" i="29"/>
  <c r="AC41" i="29" s="1"/>
  <c r="Y31" i="29"/>
  <c r="AD31" i="29" s="1"/>
  <c r="Y39" i="29"/>
  <c r="AD39" i="29" s="1"/>
  <c r="P54" i="29"/>
  <c r="Y46" i="29"/>
  <c r="P41" i="29"/>
  <c r="T28" i="29"/>
  <c r="Z28" i="29"/>
  <c r="T32" i="29"/>
  <c r="W32" i="29" s="1"/>
  <c r="Y37" i="29"/>
  <c r="AD37" i="29" s="1"/>
  <c r="AB46" i="29"/>
  <c r="AB54" i="29" s="1"/>
  <c r="I25" i="31" l="1"/>
  <c r="V16" i="29"/>
  <c r="W54" i="29"/>
  <c r="J24" i="31"/>
  <c r="W19" i="29"/>
  <c r="J17" i="31" s="1"/>
  <c r="U19" i="29"/>
  <c r="H17" i="31" s="1"/>
  <c r="J29" i="31"/>
  <c r="O92" i="29"/>
  <c r="W28" i="29"/>
  <c r="J18" i="31" s="1"/>
  <c r="U28" i="29"/>
  <c r="W13" i="29"/>
  <c r="U13" i="29"/>
  <c r="W12" i="29"/>
  <c r="U12" i="29"/>
  <c r="W11" i="29"/>
  <c r="U11" i="29"/>
  <c r="J19" i="31"/>
  <c r="AC6" i="29"/>
  <c r="AD11" i="29"/>
  <c r="AB65" i="29"/>
  <c r="Z41" i="29"/>
  <c r="P75" i="29"/>
  <c r="AA6" i="29"/>
  <c r="W65" i="29"/>
  <c r="T65" i="29"/>
  <c r="X70" i="29"/>
  <c r="X81" i="29" s="1"/>
  <c r="L40" i="31" s="1"/>
  <c r="V41" i="29"/>
  <c r="V54" i="29"/>
  <c r="Y65" i="29"/>
  <c r="AD58" i="29"/>
  <c r="AD22" i="29"/>
  <c r="Z54" i="29"/>
  <c r="P24" i="29"/>
  <c r="AD46" i="29"/>
  <c r="Y54" i="29"/>
  <c r="AA7" i="29"/>
  <c r="P74" i="29"/>
  <c r="AB6" i="29"/>
  <c r="AB7" i="29"/>
  <c r="Z6" i="29"/>
  <c r="Y41" i="29"/>
  <c r="AC7" i="29"/>
  <c r="AC16" i="29" s="1"/>
  <c r="AD29" i="29"/>
  <c r="Z24" i="29"/>
  <c r="Y24" i="29"/>
  <c r="AD19" i="29"/>
  <c r="T54" i="29"/>
  <c r="T41" i="29"/>
  <c r="AD28" i="29"/>
  <c r="T22" i="29"/>
  <c r="U22" i="29" s="1"/>
  <c r="U24" i="29" s="1"/>
  <c r="W24" i="29" l="1"/>
  <c r="AD41" i="29"/>
  <c r="AD42" i="29" s="1"/>
  <c r="W41" i="29"/>
  <c r="J25" i="31"/>
  <c r="H18" i="31"/>
  <c r="U41" i="29"/>
  <c r="AD65" i="29"/>
  <c r="AD66" i="29" s="1"/>
  <c r="AA16" i="29"/>
  <c r="H25" i="31"/>
  <c r="U16" i="29"/>
  <c r="U70" i="29" s="1"/>
  <c r="U81" i="29" s="1"/>
  <c r="L37" i="31" s="1"/>
  <c r="AB16" i="29"/>
  <c r="H39" i="26"/>
  <c r="V70" i="29"/>
  <c r="V81" i="29" s="1"/>
  <c r="L38" i="31" s="1"/>
  <c r="T24" i="29"/>
  <c r="Z7" i="29"/>
  <c r="Z16" i="29" s="1"/>
  <c r="AD24" i="29"/>
  <c r="AD25" i="29" s="1"/>
  <c r="AD54" i="29"/>
  <c r="AD55" i="29" s="1"/>
  <c r="Z75" i="29"/>
  <c r="P77" i="29"/>
  <c r="Z74" i="29"/>
  <c r="Y6" i="29"/>
  <c r="T6" i="29"/>
  <c r="W6" i="29" s="1"/>
  <c r="J3" i="31" s="1"/>
  <c r="Q74" i="29"/>
  <c r="Q75" i="29"/>
  <c r="Y7" i="29"/>
  <c r="T7" i="29"/>
  <c r="W7" i="29" s="1"/>
  <c r="J4" i="31" s="1"/>
  <c r="AD7" i="29" l="1"/>
  <c r="AD6" i="29"/>
  <c r="Y16" i="29"/>
  <c r="Z77" i="29"/>
  <c r="AA74" i="29"/>
  <c r="Q77" i="29"/>
  <c r="R74" i="29"/>
  <c r="AA75" i="29"/>
  <c r="R75" i="29"/>
  <c r="P92" i="29"/>
  <c r="AA77" i="29" l="1"/>
  <c r="Q92" i="29"/>
  <c r="AB75" i="29"/>
  <c r="S75" i="29"/>
  <c r="AB74" i="29"/>
  <c r="R77" i="29"/>
  <c r="S74" i="29"/>
  <c r="R92" i="29" l="1"/>
  <c r="AB77" i="29"/>
  <c r="AC75" i="29"/>
  <c r="AD75" i="29" s="1"/>
  <c r="T75" i="29"/>
  <c r="S77" i="29"/>
  <c r="T77" i="29" s="1"/>
  <c r="H38" i="26" s="1"/>
  <c r="AC74" i="29"/>
  <c r="T74" i="29"/>
  <c r="W74" i="29" s="1"/>
  <c r="AC77" i="29" l="1"/>
  <c r="AD77" i="29" s="1"/>
  <c r="AD78" i="29" s="1"/>
  <c r="W75" i="29"/>
  <c r="W77" i="29" s="1"/>
  <c r="AD74" i="29"/>
  <c r="S92" i="29"/>
  <c r="T92" i="29" s="1"/>
  <c r="E17" i="26" l="1"/>
  <c r="F17" i="26"/>
  <c r="G17" i="26"/>
  <c r="D17" i="26"/>
  <c r="W83" i="25"/>
  <c r="V83" i="25"/>
  <c r="U83" i="25"/>
  <c r="W82" i="25"/>
  <c r="V82" i="25"/>
  <c r="U82" i="25"/>
  <c r="X71" i="25"/>
  <c r="V71" i="25"/>
  <c r="U71" i="25"/>
  <c r="X70" i="25"/>
  <c r="V70" i="25"/>
  <c r="U70" i="25"/>
  <c r="X69" i="25"/>
  <c r="V69" i="25"/>
  <c r="U69" i="25"/>
  <c r="X68" i="25"/>
  <c r="V68" i="25"/>
  <c r="U68" i="25"/>
  <c r="X67" i="25"/>
  <c r="V67" i="25"/>
  <c r="U67" i="25"/>
  <c r="X61" i="25"/>
  <c r="W61" i="25"/>
  <c r="U61" i="25"/>
  <c r="X60" i="25"/>
  <c r="W60" i="25"/>
  <c r="U60" i="25"/>
  <c r="X59" i="25"/>
  <c r="U59" i="25"/>
  <c r="X58" i="25"/>
  <c r="V58" i="25"/>
  <c r="U58" i="25"/>
  <c r="X57" i="25"/>
  <c r="W57" i="25"/>
  <c r="V57" i="25"/>
  <c r="U57" i="25"/>
  <c r="X56" i="25"/>
  <c r="V56" i="25"/>
  <c r="U56" i="25"/>
  <c r="X55" i="25"/>
  <c r="V55" i="25"/>
  <c r="U55" i="25"/>
  <c r="X11" i="25"/>
  <c r="V11" i="25"/>
  <c r="U11" i="25"/>
  <c r="X7" i="25"/>
  <c r="V7" i="25"/>
  <c r="U7" i="25"/>
  <c r="X6" i="25"/>
  <c r="V6" i="25"/>
  <c r="U6" i="25"/>
  <c r="X5" i="25"/>
  <c r="V5" i="25"/>
  <c r="U5" i="25"/>
  <c r="X4" i="25"/>
  <c r="V4" i="25"/>
  <c r="U4" i="25"/>
  <c r="X3" i="25"/>
  <c r="V3" i="25"/>
  <c r="U3" i="25"/>
  <c r="X49" i="25"/>
  <c r="V49" i="25"/>
  <c r="U49" i="25"/>
  <c r="X48" i="25"/>
  <c r="V48" i="25"/>
  <c r="U48" i="25"/>
  <c r="X47" i="25"/>
  <c r="W47" i="25"/>
  <c r="V47" i="25"/>
  <c r="U47" i="25"/>
  <c r="X46" i="25"/>
  <c r="W46" i="25"/>
  <c r="U46" i="25"/>
  <c r="X45" i="25"/>
  <c r="V45" i="25"/>
  <c r="U45" i="25"/>
  <c r="X44" i="25"/>
  <c r="W44" i="25"/>
  <c r="V44" i="25"/>
  <c r="U44" i="25"/>
  <c r="X43" i="25"/>
  <c r="V43" i="25"/>
  <c r="U43" i="25"/>
  <c r="X42" i="25"/>
  <c r="V42" i="25"/>
  <c r="U42" i="25"/>
  <c r="X41" i="25"/>
  <c r="V41" i="25"/>
  <c r="U41" i="25"/>
  <c r="X40" i="25"/>
  <c r="V40" i="25"/>
  <c r="U40" i="25"/>
  <c r="X39" i="25"/>
  <c r="V39" i="25"/>
  <c r="U39" i="25"/>
  <c r="X33" i="25"/>
  <c r="W33" i="25"/>
  <c r="V33" i="25"/>
  <c r="X32" i="25"/>
  <c r="V32" i="25"/>
  <c r="U32" i="25"/>
  <c r="X31" i="25"/>
  <c r="V31" i="25"/>
  <c r="U31" i="25"/>
  <c r="X30" i="25"/>
  <c r="V30" i="25"/>
  <c r="U30" i="25"/>
  <c r="X29" i="25"/>
  <c r="V29" i="25"/>
  <c r="U29" i="25"/>
  <c r="X28" i="25"/>
  <c r="V28" i="25"/>
  <c r="U28" i="25"/>
  <c r="X20" i="25"/>
  <c r="V20" i="25"/>
  <c r="W19" i="25"/>
  <c r="V19" i="25"/>
  <c r="U19" i="25"/>
  <c r="X18" i="25"/>
  <c r="V18" i="25"/>
  <c r="U18" i="25"/>
  <c r="W84" i="22"/>
  <c r="V84" i="22"/>
  <c r="U84" i="22"/>
  <c r="W83" i="22"/>
  <c r="V83" i="22"/>
  <c r="U83" i="22"/>
  <c r="X72" i="22"/>
  <c r="V72" i="22"/>
  <c r="U72" i="22"/>
  <c r="X71" i="22"/>
  <c r="V71" i="22"/>
  <c r="U71" i="22"/>
  <c r="X70" i="22"/>
  <c r="V70" i="22"/>
  <c r="U70" i="22"/>
  <c r="X69" i="22"/>
  <c r="V69" i="22"/>
  <c r="U69" i="22"/>
  <c r="X68" i="22"/>
  <c r="V68" i="22"/>
  <c r="U68" i="22"/>
  <c r="X62" i="22"/>
  <c r="W62" i="22"/>
  <c r="U62" i="22"/>
  <c r="X61" i="22"/>
  <c r="W61" i="22"/>
  <c r="U61" i="22"/>
  <c r="X60" i="22"/>
  <c r="U60" i="22"/>
  <c r="X59" i="22"/>
  <c r="V59" i="22"/>
  <c r="U59" i="22"/>
  <c r="X58" i="22"/>
  <c r="W58" i="22"/>
  <c r="V58" i="22"/>
  <c r="U58" i="22"/>
  <c r="X57" i="22"/>
  <c r="V57" i="22"/>
  <c r="U57" i="22"/>
  <c r="X56" i="22"/>
  <c r="V56" i="22"/>
  <c r="U56" i="22"/>
  <c r="X11" i="22"/>
  <c r="V11" i="22"/>
  <c r="U11" i="22"/>
  <c r="X10" i="22"/>
  <c r="V10" i="22"/>
  <c r="U10" i="22"/>
  <c r="X50" i="22"/>
  <c r="V50" i="22"/>
  <c r="U50" i="22"/>
  <c r="X49" i="22"/>
  <c r="W49" i="22"/>
  <c r="V49" i="22"/>
  <c r="U49" i="22"/>
  <c r="X48" i="22"/>
  <c r="W48" i="22"/>
  <c r="U48" i="22"/>
  <c r="X47" i="22"/>
  <c r="W47" i="22"/>
  <c r="V47" i="22"/>
  <c r="U47" i="22"/>
  <c r="X46" i="22"/>
  <c r="W46" i="22"/>
  <c r="U46" i="22"/>
  <c r="X45" i="22"/>
  <c r="V45" i="22"/>
  <c r="U45" i="22"/>
  <c r="X44" i="22"/>
  <c r="W44" i="22"/>
  <c r="V44" i="22"/>
  <c r="U44" i="22"/>
  <c r="X43" i="22"/>
  <c r="V43" i="22"/>
  <c r="U43" i="22"/>
  <c r="X42" i="22"/>
  <c r="V42" i="22"/>
  <c r="U42" i="22"/>
  <c r="X41" i="22"/>
  <c r="V41" i="22"/>
  <c r="U41" i="22"/>
  <c r="X40" i="22"/>
  <c r="V40" i="22"/>
  <c r="U40" i="22"/>
  <c r="X39" i="22"/>
  <c r="V39" i="22"/>
  <c r="U39" i="22"/>
  <c r="X33" i="22"/>
  <c r="W33" i="22"/>
  <c r="V33" i="22"/>
  <c r="X32" i="22"/>
  <c r="V32" i="22"/>
  <c r="X31" i="22"/>
  <c r="V31" i="22"/>
  <c r="U31" i="22"/>
  <c r="X30" i="22"/>
  <c r="V30" i="22"/>
  <c r="U30" i="22"/>
  <c r="X29" i="22"/>
  <c r="W29" i="22"/>
  <c r="V29" i="22"/>
  <c r="U29" i="22"/>
  <c r="X20" i="22"/>
  <c r="V20" i="22"/>
  <c r="W19" i="22"/>
  <c r="V19" i="22"/>
  <c r="U19" i="22"/>
  <c r="X18" i="22"/>
  <c r="W18" i="22"/>
  <c r="V18" i="22"/>
  <c r="U18" i="22"/>
  <c r="W86" i="28"/>
  <c r="X69" i="18"/>
  <c r="V69" i="18"/>
  <c r="U69" i="18"/>
  <c r="X86" i="18"/>
  <c r="V86" i="18"/>
  <c r="U86" i="18"/>
  <c r="X85" i="18"/>
  <c r="V85" i="18"/>
  <c r="U85" i="18"/>
  <c r="X74" i="18"/>
  <c r="V74" i="18"/>
  <c r="U74" i="18"/>
  <c r="X73" i="18"/>
  <c r="V73" i="18"/>
  <c r="U73" i="18"/>
  <c r="X71" i="18"/>
  <c r="V71" i="18"/>
  <c r="U71" i="18"/>
  <c r="X70" i="18"/>
  <c r="V70" i="18"/>
  <c r="U70" i="18"/>
  <c r="X63" i="18"/>
  <c r="W63" i="18"/>
  <c r="U63" i="18"/>
  <c r="X62" i="18"/>
  <c r="W62" i="18"/>
  <c r="U62" i="18"/>
  <c r="X50" i="18"/>
  <c r="V50" i="18"/>
  <c r="U50" i="18"/>
  <c r="X49" i="18"/>
  <c r="W49" i="18"/>
  <c r="U49" i="18"/>
  <c r="X48" i="18"/>
  <c r="W48" i="18"/>
  <c r="U48" i="18"/>
  <c r="X47" i="18"/>
  <c r="W47" i="18"/>
  <c r="V47" i="18"/>
  <c r="U47" i="18"/>
  <c r="X46" i="18"/>
  <c r="W46" i="18"/>
  <c r="U46" i="18"/>
  <c r="X45" i="18"/>
  <c r="V45" i="18"/>
  <c r="U45" i="18"/>
  <c r="X44" i="18"/>
  <c r="W44" i="18"/>
  <c r="V44" i="18"/>
  <c r="U44" i="18"/>
  <c r="X43" i="18"/>
  <c r="V43" i="18"/>
  <c r="U43" i="18"/>
  <c r="X42" i="18"/>
  <c r="V42" i="18"/>
  <c r="U42" i="18"/>
  <c r="X41" i="18"/>
  <c r="V41" i="18"/>
  <c r="U41" i="18"/>
  <c r="X40" i="18"/>
  <c r="V40" i="18"/>
  <c r="U40" i="18"/>
  <c r="X39" i="18"/>
  <c r="V39" i="18"/>
  <c r="U39" i="18"/>
  <c r="W17" i="18"/>
  <c r="X17" i="18"/>
  <c r="W18" i="18"/>
  <c r="X18" i="18"/>
  <c r="W19" i="18"/>
  <c r="X19" i="18"/>
  <c r="X28" i="18"/>
  <c r="W29" i="18"/>
  <c r="X29" i="18"/>
  <c r="X30" i="18"/>
  <c r="X31" i="18"/>
  <c r="X32" i="18"/>
  <c r="W33" i="18"/>
  <c r="X33" i="18"/>
  <c r="V17" i="18"/>
  <c r="V18" i="18"/>
  <c r="I15" i="31" s="1"/>
  <c r="V19" i="18"/>
  <c r="V28" i="18"/>
  <c r="V29" i="18"/>
  <c r="V30" i="18"/>
  <c r="V31" i="18"/>
  <c r="V32" i="18"/>
  <c r="V33" i="18"/>
  <c r="U19" i="18"/>
  <c r="U28" i="18"/>
  <c r="U29" i="18"/>
  <c r="U30" i="18"/>
  <c r="U31" i="18"/>
  <c r="U32" i="18"/>
  <c r="U17" i="18"/>
  <c r="L33" i="25"/>
  <c r="S33" i="25" s="1"/>
  <c r="AC33" i="25" s="1"/>
  <c r="K33" i="25"/>
  <c r="R33" i="25" s="1"/>
  <c r="AB33" i="25" s="1"/>
  <c r="J33" i="25"/>
  <c r="Q33" i="25" s="1"/>
  <c r="AA33" i="25" s="1"/>
  <c r="I33" i="25"/>
  <c r="P33" i="25" s="1"/>
  <c r="Z33" i="25" s="1"/>
  <c r="H33" i="25"/>
  <c r="S95" i="25"/>
  <c r="S97" i="25" s="1"/>
  <c r="R95" i="25"/>
  <c r="R97" i="25" s="1"/>
  <c r="Q95" i="25"/>
  <c r="Q97" i="25" s="1"/>
  <c r="P95" i="25"/>
  <c r="P97" i="25" s="1"/>
  <c r="O95" i="25"/>
  <c r="S94" i="25"/>
  <c r="R94" i="25"/>
  <c r="Q94" i="25"/>
  <c r="P94" i="25"/>
  <c r="O94" i="25"/>
  <c r="O85" i="25"/>
  <c r="Y83" i="25"/>
  <c r="Y82" i="25"/>
  <c r="S71" i="25"/>
  <c r="AC71" i="25" s="1"/>
  <c r="R71" i="25"/>
  <c r="AB71" i="25" s="1"/>
  <c r="Q71" i="25"/>
  <c r="AA71" i="25" s="1"/>
  <c r="P71" i="25"/>
  <c r="Z71" i="25" s="1"/>
  <c r="O71" i="25"/>
  <c r="M71" i="25"/>
  <c r="S70" i="25"/>
  <c r="AC70" i="25" s="1"/>
  <c r="R70" i="25"/>
  <c r="AB70" i="25" s="1"/>
  <c r="Q70" i="25"/>
  <c r="AA70" i="25" s="1"/>
  <c r="P70" i="25"/>
  <c r="Z70" i="25" s="1"/>
  <c r="O70" i="25"/>
  <c r="Y70" i="25" s="1"/>
  <c r="M70" i="25"/>
  <c r="S69" i="25"/>
  <c r="AC69" i="25" s="1"/>
  <c r="R69" i="25"/>
  <c r="AB69" i="25" s="1"/>
  <c r="Q69" i="25"/>
  <c r="AA69" i="25" s="1"/>
  <c r="P69" i="25"/>
  <c r="Z69" i="25" s="1"/>
  <c r="O69" i="25"/>
  <c r="M69" i="25"/>
  <c r="S68" i="25"/>
  <c r="AC68" i="25" s="1"/>
  <c r="R68" i="25"/>
  <c r="AB68" i="25" s="1"/>
  <c r="Q68" i="25"/>
  <c r="AA68" i="25" s="1"/>
  <c r="P68" i="25"/>
  <c r="Z68" i="25" s="1"/>
  <c r="O68" i="25"/>
  <c r="Y68" i="25" s="1"/>
  <c r="M68" i="25"/>
  <c r="S67" i="25"/>
  <c r="R67" i="25"/>
  <c r="AB67" i="25" s="1"/>
  <c r="Q67" i="25"/>
  <c r="AA67" i="25" s="1"/>
  <c r="P67" i="25"/>
  <c r="O67" i="25"/>
  <c r="M67" i="25"/>
  <c r="F66" i="25"/>
  <c r="E66" i="25"/>
  <c r="S61" i="25"/>
  <c r="AC61" i="25" s="1"/>
  <c r="R61" i="25"/>
  <c r="AB61" i="25" s="1"/>
  <c r="Q61" i="25"/>
  <c r="AA61" i="25" s="1"/>
  <c r="P61" i="25"/>
  <c r="O61" i="25"/>
  <c r="Y61" i="25" s="1"/>
  <c r="M61" i="25"/>
  <c r="S60" i="25"/>
  <c r="AC60" i="25" s="1"/>
  <c r="R60" i="25"/>
  <c r="AB60" i="25" s="1"/>
  <c r="Q60" i="25"/>
  <c r="AA60" i="25" s="1"/>
  <c r="P60" i="25"/>
  <c r="Z60" i="25" s="1"/>
  <c r="O60" i="25"/>
  <c r="Y60" i="25" s="1"/>
  <c r="M60" i="25"/>
  <c r="S59" i="25"/>
  <c r="AC59" i="25" s="1"/>
  <c r="R59" i="25"/>
  <c r="AB59" i="25" s="1"/>
  <c r="Q59" i="25"/>
  <c r="AA59" i="25" s="1"/>
  <c r="P59" i="25"/>
  <c r="Z59" i="25" s="1"/>
  <c r="O59" i="25"/>
  <c r="M59" i="25"/>
  <c r="S58" i="25"/>
  <c r="AC58" i="25" s="1"/>
  <c r="R58" i="25"/>
  <c r="AB58" i="25" s="1"/>
  <c r="Q58" i="25"/>
  <c r="AA58" i="25" s="1"/>
  <c r="P58" i="25"/>
  <c r="Z58" i="25" s="1"/>
  <c r="O58" i="25"/>
  <c r="Y58" i="25" s="1"/>
  <c r="M58" i="25"/>
  <c r="S57" i="25"/>
  <c r="AC57" i="25" s="1"/>
  <c r="R57" i="25"/>
  <c r="AB57" i="25" s="1"/>
  <c r="Q57" i="25"/>
  <c r="AA57" i="25" s="1"/>
  <c r="P57" i="25"/>
  <c r="O57" i="25"/>
  <c r="Y57" i="25" s="1"/>
  <c r="M57" i="25"/>
  <c r="S56" i="25"/>
  <c r="AC56" i="25" s="1"/>
  <c r="R56" i="25"/>
  <c r="AB56" i="25" s="1"/>
  <c r="Q56" i="25"/>
  <c r="AA56" i="25" s="1"/>
  <c r="P56" i="25"/>
  <c r="Z56" i="25" s="1"/>
  <c r="O56" i="25"/>
  <c r="Y56" i="25" s="1"/>
  <c r="M56" i="25"/>
  <c r="S55" i="25"/>
  <c r="R55" i="25"/>
  <c r="Q55" i="25"/>
  <c r="AA55" i="25" s="1"/>
  <c r="P55" i="25"/>
  <c r="O55" i="25"/>
  <c r="M55" i="25"/>
  <c r="F54" i="25"/>
  <c r="E54" i="25"/>
  <c r="S11" i="25"/>
  <c r="AC11" i="25" s="1"/>
  <c r="R11" i="25"/>
  <c r="AB11" i="25" s="1"/>
  <c r="Q11" i="25"/>
  <c r="AA11" i="25" s="1"/>
  <c r="P11" i="25"/>
  <c r="Z11" i="25" s="1"/>
  <c r="O11" i="25"/>
  <c r="M11" i="25"/>
  <c r="S7" i="25"/>
  <c r="AC7" i="25" s="1"/>
  <c r="R7" i="25"/>
  <c r="AB7" i="25" s="1"/>
  <c r="Q7" i="25"/>
  <c r="AA7" i="25" s="1"/>
  <c r="P7" i="25"/>
  <c r="Z7" i="25" s="1"/>
  <c r="O7" i="25"/>
  <c r="Y7" i="25" s="1"/>
  <c r="M7" i="25"/>
  <c r="S6" i="25"/>
  <c r="AC6" i="25" s="1"/>
  <c r="R6" i="25"/>
  <c r="AB6" i="25" s="1"/>
  <c r="Q6" i="25"/>
  <c r="AA6" i="25" s="1"/>
  <c r="P6" i="25"/>
  <c r="Z6" i="25" s="1"/>
  <c r="O6" i="25"/>
  <c r="M6" i="25"/>
  <c r="S3" i="25"/>
  <c r="AC3" i="25" s="1"/>
  <c r="R3" i="25"/>
  <c r="AB3" i="25" s="1"/>
  <c r="Q3" i="25"/>
  <c r="AA3" i="25" s="1"/>
  <c r="P3" i="25"/>
  <c r="Z3" i="25" s="1"/>
  <c r="O3" i="25"/>
  <c r="Y3" i="25" s="1"/>
  <c r="M3" i="25"/>
  <c r="F2" i="25"/>
  <c r="E2" i="25"/>
  <c r="S49" i="25"/>
  <c r="AC49" i="25" s="1"/>
  <c r="R49" i="25"/>
  <c r="AB49" i="25" s="1"/>
  <c r="Q49" i="25"/>
  <c r="AA49" i="25" s="1"/>
  <c r="P49" i="25"/>
  <c r="Z49" i="25" s="1"/>
  <c r="O49" i="25"/>
  <c r="Y49" i="25" s="1"/>
  <c r="M49" i="25"/>
  <c r="S48" i="25"/>
  <c r="AC48" i="25" s="1"/>
  <c r="R48" i="25"/>
  <c r="AB48" i="25" s="1"/>
  <c r="Q48" i="25"/>
  <c r="AA48" i="25" s="1"/>
  <c r="P48" i="25"/>
  <c r="Z48" i="25" s="1"/>
  <c r="O48" i="25"/>
  <c r="M48" i="25"/>
  <c r="S47" i="25"/>
  <c r="AC47" i="25" s="1"/>
  <c r="R47" i="25"/>
  <c r="AB47" i="25" s="1"/>
  <c r="Q47" i="25"/>
  <c r="AA47" i="25" s="1"/>
  <c r="P47" i="25"/>
  <c r="Z47" i="25" s="1"/>
  <c r="O47" i="25"/>
  <c r="Y47" i="25" s="1"/>
  <c r="M47" i="25"/>
  <c r="S46" i="25"/>
  <c r="AC46" i="25" s="1"/>
  <c r="R46" i="25"/>
  <c r="AB46" i="25" s="1"/>
  <c r="Q46" i="25"/>
  <c r="AA46" i="25" s="1"/>
  <c r="P46" i="25"/>
  <c r="Z46" i="25" s="1"/>
  <c r="O46" i="25"/>
  <c r="Y46" i="25" s="1"/>
  <c r="M46" i="25"/>
  <c r="S45" i="25"/>
  <c r="AC45" i="25" s="1"/>
  <c r="R45" i="25"/>
  <c r="AB45" i="25" s="1"/>
  <c r="Q45" i="25"/>
  <c r="AA45" i="25" s="1"/>
  <c r="P45" i="25"/>
  <c r="Z45" i="25" s="1"/>
  <c r="O45" i="25"/>
  <c r="M45" i="25"/>
  <c r="S44" i="25"/>
  <c r="AC44" i="25" s="1"/>
  <c r="R44" i="25"/>
  <c r="AB44" i="25" s="1"/>
  <c r="Q44" i="25"/>
  <c r="AA44" i="25" s="1"/>
  <c r="P44" i="25"/>
  <c r="Z44" i="25" s="1"/>
  <c r="O44" i="25"/>
  <c r="Y44" i="25" s="1"/>
  <c r="M44" i="25"/>
  <c r="S43" i="25"/>
  <c r="AC43" i="25" s="1"/>
  <c r="R43" i="25"/>
  <c r="AB43" i="25" s="1"/>
  <c r="Q43" i="25"/>
  <c r="AA43" i="25" s="1"/>
  <c r="P43" i="25"/>
  <c r="Z43" i="25" s="1"/>
  <c r="O43" i="25"/>
  <c r="M43" i="25"/>
  <c r="S42" i="25"/>
  <c r="AC42" i="25" s="1"/>
  <c r="R42" i="25"/>
  <c r="AB42" i="25" s="1"/>
  <c r="Q42" i="25"/>
  <c r="AA42" i="25" s="1"/>
  <c r="P42" i="25"/>
  <c r="O42" i="25"/>
  <c r="Y42" i="25" s="1"/>
  <c r="M42" i="25"/>
  <c r="S41" i="25"/>
  <c r="AC41" i="25" s="1"/>
  <c r="R41" i="25"/>
  <c r="AB41" i="25" s="1"/>
  <c r="Q41" i="25"/>
  <c r="AA41" i="25" s="1"/>
  <c r="P41" i="25"/>
  <c r="Z41" i="25" s="1"/>
  <c r="O41" i="25"/>
  <c r="M41" i="25"/>
  <c r="S40" i="25"/>
  <c r="AC40" i="25" s="1"/>
  <c r="R40" i="25"/>
  <c r="AB40" i="25" s="1"/>
  <c r="Q40" i="25"/>
  <c r="AA40" i="25" s="1"/>
  <c r="P40" i="25"/>
  <c r="Z40" i="25" s="1"/>
  <c r="O40" i="25"/>
  <c r="Y40" i="25" s="1"/>
  <c r="M40" i="25"/>
  <c r="S39" i="25"/>
  <c r="AC39" i="25" s="1"/>
  <c r="R39" i="25"/>
  <c r="AB39" i="25" s="1"/>
  <c r="Q39" i="25"/>
  <c r="P39" i="25"/>
  <c r="O39" i="25"/>
  <c r="Y39" i="25" s="1"/>
  <c r="M39" i="25"/>
  <c r="F38" i="25"/>
  <c r="E38" i="25"/>
  <c r="O33" i="25"/>
  <c r="S32" i="25"/>
  <c r="AC32" i="25" s="1"/>
  <c r="R32" i="25"/>
  <c r="AB32" i="25" s="1"/>
  <c r="Q32" i="25"/>
  <c r="AA32" i="25" s="1"/>
  <c r="P32" i="25"/>
  <c r="Z32" i="25" s="1"/>
  <c r="O32" i="25"/>
  <c r="Y32" i="25" s="1"/>
  <c r="M32" i="25"/>
  <c r="S31" i="25"/>
  <c r="AC31" i="25" s="1"/>
  <c r="R31" i="25"/>
  <c r="AB31" i="25" s="1"/>
  <c r="Q31" i="25"/>
  <c r="AA31" i="25" s="1"/>
  <c r="P31" i="25"/>
  <c r="Z31" i="25" s="1"/>
  <c r="O31" i="25"/>
  <c r="Y31" i="25" s="1"/>
  <c r="M31" i="25"/>
  <c r="S30" i="25"/>
  <c r="AC30" i="25" s="1"/>
  <c r="R30" i="25"/>
  <c r="AB30" i="25" s="1"/>
  <c r="Q30" i="25"/>
  <c r="AA30" i="25" s="1"/>
  <c r="P30" i="25"/>
  <c r="Z30" i="25" s="1"/>
  <c r="O30" i="25"/>
  <c r="Y30" i="25" s="1"/>
  <c r="M30" i="25"/>
  <c r="S29" i="25"/>
  <c r="AC29" i="25" s="1"/>
  <c r="R29" i="25"/>
  <c r="AB29" i="25" s="1"/>
  <c r="Q29" i="25"/>
  <c r="AA29" i="25" s="1"/>
  <c r="P29" i="25"/>
  <c r="Z29" i="25" s="1"/>
  <c r="O29" i="25"/>
  <c r="Y29" i="25" s="1"/>
  <c r="M29" i="25"/>
  <c r="S28" i="25"/>
  <c r="AC28" i="25" s="1"/>
  <c r="R28" i="25"/>
  <c r="AB28" i="25" s="1"/>
  <c r="Q28" i="25"/>
  <c r="AA28" i="25" s="1"/>
  <c r="P28" i="25"/>
  <c r="Z28" i="25" s="1"/>
  <c r="O28" i="25"/>
  <c r="Y28" i="25" s="1"/>
  <c r="M28" i="25"/>
  <c r="S20" i="25"/>
  <c r="AC20" i="25" s="1"/>
  <c r="R20" i="25"/>
  <c r="AB20" i="25" s="1"/>
  <c r="Q20" i="25"/>
  <c r="AA20" i="25" s="1"/>
  <c r="P20" i="25"/>
  <c r="Z20" i="25" s="1"/>
  <c r="O20" i="25"/>
  <c r="Y20" i="25" s="1"/>
  <c r="M20" i="25"/>
  <c r="S19" i="25"/>
  <c r="AC19" i="25" s="1"/>
  <c r="R19" i="25"/>
  <c r="AB19" i="25" s="1"/>
  <c r="Q19" i="25"/>
  <c r="AA19" i="25" s="1"/>
  <c r="P19" i="25"/>
  <c r="Z19" i="25" s="1"/>
  <c r="O19" i="25"/>
  <c r="Y19" i="25" s="1"/>
  <c r="M19" i="25"/>
  <c r="S18" i="25"/>
  <c r="R18" i="25"/>
  <c r="AB18" i="25" s="1"/>
  <c r="Q18" i="25"/>
  <c r="AA18" i="25" s="1"/>
  <c r="P18" i="25"/>
  <c r="Z18" i="25" s="1"/>
  <c r="O18" i="25"/>
  <c r="M18" i="25"/>
  <c r="S96" i="22"/>
  <c r="S98" i="22" s="1"/>
  <c r="R96" i="22"/>
  <c r="R98" i="22" s="1"/>
  <c r="Q96" i="22"/>
  <c r="Q98" i="22" s="1"/>
  <c r="P96" i="22"/>
  <c r="P98" i="22" s="1"/>
  <c r="O96" i="22"/>
  <c r="S95" i="22"/>
  <c r="R95" i="22"/>
  <c r="Q95" i="22"/>
  <c r="P95" i="22"/>
  <c r="O95" i="22"/>
  <c r="O86" i="22"/>
  <c r="Y84" i="22"/>
  <c r="Y83" i="22"/>
  <c r="S72" i="22"/>
  <c r="AC72" i="22" s="1"/>
  <c r="R72" i="22"/>
  <c r="AB72" i="22" s="1"/>
  <c r="Q72" i="22"/>
  <c r="AA72" i="22" s="1"/>
  <c r="P72" i="22"/>
  <c r="Z72" i="22" s="1"/>
  <c r="O72" i="22"/>
  <c r="M72" i="22"/>
  <c r="S71" i="22"/>
  <c r="AC71" i="22" s="1"/>
  <c r="R71" i="22"/>
  <c r="AB71" i="22" s="1"/>
  <c r="Q71" i="22"/>
  <c r="AA71" i="22" s="1"/>
  <c r="P71" i="22"/>
  <c r="Z71" i="22" s="1"/>
  <c r="O71" i="22"/>
  <c r="Y71" i="22" s="1"/>
  <c r="M71" i="22"/>
  <c r="S70" i="22"/>
  <c r="AC70" i="22" s="1"/>
  <c r="R70" i="22"/>
  <c r="AB70" i="22" s="1"/>
  <c r="Q70" i="22"/>
  <c r="AA70" i="22" s="1"/>
  <c r="P70" i="22"/>
  <c r="Z70" i="22" s="1"/>
  <c r="O70" i="22"/>
  <c r="Y70" i="22" s="1"/>
  <c r="M70" i="22"/>
  <c r="S69" i="22"/>
  <c r="AC69" i="22" s="1"/>
  <c r="R69" i="22"/>
  <c r="AB69" i="22" s="1"/>
  <c r="Q69" i="22"/>
  <c r="AA69" i="22" s="1"/>
  <c r="P69" i="22"/>
  <c r="Z69" i="22" s="1"/>
  <c r="O69" i="22"/>
  <c r="Y69" i="22" s="1"/>
  <c r="M69" i="22"/>
  <c r="S68" i="22"/>
  <c r="R68" i="22"/>
  <c r="AB68" i="22" s="1"/>
  <c r="AB74" i="22" s="1"/>
  <c r="Q68" i="22"/>
  <c r="AA68" i="22" s="1"/>
  <c r="P68" i="22"/>
  <c r="O68" i="22"/>
  <c r="M68" i="22"/>
  <c r="F67" i="22"/>
  <c r="E67" i="22"/>
  <c r="S62" i="22"/>
  <c r="AC62" i="22" s="1"/>
  <c r="R62" i="22"/>
  <c r="AB62" i="22" s="1"/>
  <c r="Q62" i="22"/>
  <c r="AA62" i="22" s="1"/>
  <c r="P62" i="22"/>
  <c r="O62" i="22"/>
  <c r="Y62" i="22" s="1"/>
  <c r="M62" i="22"/>
  <c r="S61" i="22"/>
  <c r="AC61" i="22" s="1"/>
  <c r="R61" i="22"/>
  <c r="AB61" i="22" s="1"/>
  <c r="Q61" i="22"/>
  <c r="AA61" i="22" s="1"/>
  <c r="P61" i="22"/>
  <c r="Z61" i="22" s="1"/>
  <c r="O61" i="22"/>
  <c r="M61" i="22"/>
  <c r="S60" i="22"/>
  <c r="AC60" i="22" s="1"/>
  <c r="R60" i="22"/>
  <c r="AB60" i="22" s="1"/>
  <c r="Q60" i="22"/>
  <c r="AA60" i="22" s="1"/>
  <c r="P60" i="22"/>
  <c r="Z60" i="22" s="1"/>
  <c r="O60" i="22"/>
  <c r="Y60" i="22" s="1"/>
  <c r="M60" i="22"/>
  <c r="S59" i="22"/>
  <c r="AC59" i="22" s="1"/>
  <c r="R59" i="22"/>
  <c r="AB59" i="22" s="1"/>
  <c r="Q59" i="22"/>
  <c r="AA59" i="22" s="1"/>
  <c r="P59" i="22"/>
  <c r="Z59" i="22" s="1"/>
  <c r="O59" i="22"/>
  <c r="Y59" i="22" s="1"/>
  <c r="M59" i="22"/>
  <c r="S58" i="22"/>
  <c r="AC58" i="22" s="1"/>
  <c r="R58" i="22"/>
  <c r="AB58" i="22" s="1"/>
  <c r="Q58" i="22"/>
  <c r="AA58" i="22" s="1"/>
  <c r="P58" i="22"/>
  <c r="O58" i="22"/>
  <c r="Y58" i="22" s="1"/>
  <c r="M58" i="22"/>
  <c r="S57" i="22"/>
  <c r="AC57" i="22" s="1"/>
  <c r="R57" i="22"/>
  <c r="AB57" i="22" s="1"/>
  <c r="Q57" i="22"/>
  <c r="AA57" i="22" s="1"/>
  <c r="P57" i="22"/>
  <c r="Z57" i="22" s="1"/>
  <c r="O57" i="22"/>
  <c r="M57" i="22"/>
  <c r="S56" i="22"/>
  <c r="R56" i="22"/>
  <c r="Q56" i="22"/>
  <c r="AA56" i="22" s="1"/>
  <c r="P56" i="22"/>
  <c r="Z56" i="22" s="1"/>
  <c r="O56" i="22"/>
  <c r="M56" i="22"/>
  <c r="F55" i="22"/>
  <c r="E55" i="22"/>
  <c r="S11" i="22"/>
  <c r="AC11" i="22" s="1"/>
  <c r="R11" i="22"/>
  <c r="AB11" i="22" s="1"/>
  <c r="Q11" i="22"/>
  <c r="AA11" i="22" s="1"/>
  <c r="P11" i="22"/>
  <c r="Z11" i="22" s="1"/>
  <c r="O11" i="22"/>
  <c r="Y11" i="22" s="1"/>
  <c r="M11" i="22"/>
  <c r="S10" i="22"/>
  <c r="AC10" i="22" s="1"/>
  <c r="R10" i="22"/>
  <c r="AB10" i="22" s="1"/>
  <c r="Q10" i="22"/>
  <c r="AA10" i="22" s="1"/>
  <c r="P10" i="22"/>
  <c r="Z10" i="22" s="1"/>
  <c r="O10" i="22"/>
  <c r="Y10" i="22" s="1"/>
  <c r="M10" i="22"/>
  <c r="F2" i="22"/>
  <c r="E2" i="22"/>
  <c r="S50" i="22"/>
  <c r="AC50" i="22" s="1"/>
  <c r="R50" i="22"/>
  <c r="AB50" i="22" s="1"/>
  <c r="Q50" i="22"/>
  <c r="AA50" i="22" s="1"/>
  <c r="P50" i="22"/>
  <c r="Z50" i="22" s="1"/>
  <c r="O50" i="22"/>
  <c r="Y50" i="22" s="1"/>
  <c r="M50" i="22"/>
  <c r="S49" i="22"/>
  <c r="AC49" i="22" s="1"/>
  <c r="R49" i="22"/>
  <c r="AB49" i="22" s="1"/>
  <c r="Q49" i="22"/>
  <c r="AA49" i="22" s="1"/>
  <c r="P49" i="22"/>
  <c r="Z49" i="22" s="1"/>
  <c r="O49" i="22"/>
  <c r="Y49" i="22" s="1"/>
  <c r="M49" i="22"/>
  <c r="S48" i="22"/>
  <c r="AC48" i="22" s="1"/>
  <c r="R48" i="22"/>
  <c r="AB48" i="22" s="1"/>
  <c r="Q48" i="22"/>
  <c r="AA48" i="22" s="1"/>
  <c r="P48" i="22"/>
  <c r="Z48" i="22" s="1"/>
  <c r="O48" i="22"/>
  <c r="Y48" i="22" s="1"/>
  <c r="M48" i="22"/>
  <c r="S47" i="22"/>
  <c r="AC47" i="22" s="1"/>
  <c r="R47" i="22"/>
  <c r="AB47" i="22" s="1"/>
  <c r="Q47" i="22"/>
  <c r="AA47" i="22" s="1"/>
  <c r="P47" i="22"/>
  <c r="O47" i="22"/>
  <c r="Y47" i="22" s="1"/>
  <c r="M47" i="22"/>
  <c r="S46" i="22"/>
  <c r="R46" i="22"/>
  <c r="Q46" i="22"/>
  <c r="P46" i="22"/>
  <c r="O46" i="22"/>
  <c r="M46" i="22"/>
  <c r="S45" i="22"/>
  <c r="AC45" i="22" s="1"/>
  <c r="R45" i="22"/>
  <c r="AB45" i="22" s="1"/>
  <c r="Q45" i="22"/>
  <c r="AA45" i="22" s="1"/>
  <c r="P45" i="22"/>
  <c r="Z45" i="22" s="1"/>
  <c r="O45" i="22"/>
  <c r="Y45" i="22" s="1"/>
  <c r="M45" i="22"/>
  <c r="S44" i="22"/>
  <c r="AC44" i="22" s="1"/>
  <c r="R44" i="22"/>
  <c r="AB44" i="22" s="1"/>
  <c r="Q44" i="22"/>
  <c r="AA44" i="22" s="1"/>
  <c r="P44" i="22"/>
  <c r="Z44" i="22" s="1"/>
  <c r="O44" i="22"/>
  <c r="Y44" i="22" s="1"/>
  <c r="M44" i="22"/>
  <c r="S43" i="22"/>
  <c r="AC43" i="22" s="1"/>
  <c r="R43" i="22"/>
  <c r="AB43" i="22" s="1"/>
  <c r="Q43" i="22"/>
  <c r="AA43" i="22" s="1"/>
  <c r="P43" i="22"/>
  <c r="Z43" i="22" s="1"/>
  <c r="O43" i="22"/>
  <c r="M43" i="22"/>
  <c r="S42" i="22"/>
  <c r="AC42" i="22" s="1"/>
  <c r="R42" i="22"/>
  <c r="AB42" i="22" s="1"/>
  <c r="Q42" i="22"/>
  <c r="AA42" i="22" s="1"/>
  <c r="P42" i="22"/>
  <c r="O42" i="22"/>
  <c r="Y42" i="22" s="1"/>
  <c r="M42" i="22"/>
  <c r="S41" i="22"/>
  <c r="AC41" i="22" s="1"/>
  <c r="R41" i="22"/>
  <c r="AB41" i="22" s="1"/>
  <c r="Q41" i="22"/>
  <c r="AA41" i="22" s="1"/>
  <c r="P41" i="22"/>
  <c r="O41" i="22"/>
  <c r="Y41" i="22" s="1"/>
  <c r="M41" i="22"/>
  <c r="S40" i="22"/>
  <c r="AC40" i="22" s="1"/>
  <c r="R40" i="22"/>
  <c r="AB40" i="22" s="1"/>
  <c r="Q40" i="22"/>
  <c r="AA40" i="22" s="1"/>
  <c r="P40" i="22"/>
  <c r="Z40" i="22" s="1"/>
  <c r="O40" i="22"/>
  <c r="M40" i="22"/>
  <c r="S39" i="22"/>
  <c r="R39" i="22"/>
  <c r="AB39" i="22" s="1"/>
  <c r="Q39" i="22"/>
  <c r="P39" i="22"/>
  <c r="O39" i="22"/>
  <c r="Y39" i="22" s="1"/>
  <c r="M39" i="22"/>
  <c r="F38" i="22"/>
  <c r="E38" i="22"/>
  <c r="L33" i="22"/>
  <c r="S33" i="22" s="1"/>
  <c r="AC33" i="22" s="1"/>
  <c r="K33" i="22"/>
  <c r="R33" i="22" s="1"/>
  <c r="AB33" i="22" s="1"/>
  <c r="J33" i="22"/>
  <c r="Q33" i="22" s="1"/>
  <c r="AA33" i="22" s="1"/>
  <c r="I33" i="22"/>
  <c r="P33" i="22" s="1"/>
  <c r="Z33" i="22" s="1"/>
  <c r="H33" i="22"/>
  <c r="S32" i="22"/>
  <c r="AC32" i="22" s="1"/>
  <c r="R32" i="22"/>
  <c r="AB32" i="22" s="1"/>
  <c r="Q32" i="22"/>
  <c r="AA32" i="22" s="1"/>
  <c r="P32" i="22"/>
  <c r="O32" i="22"/>
  <c r="M32" i="22"/>
  <c r="S31" i="22"/>
  <c r="AC31" i="22" s="1"/>
  <c r="R31" i="22"/>
  <c r="AB31" i="22" s="1"/>
  <c r="Q31" i="22"/>
  <c r="AA31" i="22" s="1"/>
  <c r="P31" i="22"/>
  <c r="O31" i="22"/>
  <c r="Y31" i="22" s="1"/>
  <c r="M31" i="22"/>
  <c r="S30" i="22"/>
  <c r="R30" i="22"/>
  <c r="Q30" i="22"/>
  <c r="P30" i="22"/>
  <c r="O30" i="22"/>
  <c r="M30" i="22"/>
  <c r="S29" i="22"/>
  <c r="AC29" i="22" s="1"/>
  <c r="R29" i="22"/>
  <c r="AB29" i="22" s="1"/>
  <c r="Q29" i="22"/>
  <c r="AA29" i="22" s="1"/>
  <c r="P29" i="22"/>
  <c r="Z29" i="22" s="1"/>
  <c r="O29" i="22"/>
  <c r="Y29" i="22" s="1"/>
  <c r="M29" i="22"/>
  <c r="S28" i="22"/>
  <c r="AC28" i="22" s="1"/>
  <c r="R28" i="22"/>
  <c r="AB28" i="22" s="1"/>
  <c r="Q28" i="22"/>
  <c r="AA28" i="22" s="1"/>
  <c r="P28" i="22"/>
  <c r="Z28" i="22" s="1"/>
  <c r="O28" i="22"/>
  <c r="M28" i="22"/>
  <c r="S20" i="22"/>
  <c r="AC20" i="22" s="1"/>
  <c r="R20" i="22"/>
  <c r="AB20" i="22" s="1"/>
  <c r="Q20" i="22"/>
  <c r="AA20" i="22" s="1"/>
  <c r="P20" i="22"/>
  <c r="O20" i="22"/>
  <c r="Y20" i="22" s="1"/>
  <c r="M20" i="22"/>
  <c r="S19" i="22"/>
  <c r="AC19" i="22" s="1"/>
  <c r="R19" i="22"/>
  <c r="AB19" i="22" s="1"/>
  <c r="Q19" i="22"/>
  <c r="AA19" i="22" s="1"/>
  <c r="P19" i="22"/>
  <c r="Z19" i="22" s="1"/>
  <c r="O19" i="22"/>
  <c r="Y19" i="22" s="1"/>
  <c r="M19" i="22"/>
  <c r="S18" i="22"/>
  <c r="AC18" i="22" s="1"/>
  <c r="R18" i="22"/>
  <c r="Q18" i="22"/>
  <c r="AA18" i="22" s="1"/>
  <c r="P18" i="22"/>
  <c r="Z18" i="22" s="1"/>
  <c r="O18" i="22"/>
  <c r="Y18" i="22" s="1"/>
  <c r="M18" i="22"/>
  <c r="M30" i="28"/>
  <c r="M20" i="28"/>
  <c r="S96" i="28"/>
  <c r="S98" i="28" s="1"/>
  <c r="R96" i="28"/>
  <c r="R98" i="28" s="1"/>
  <c r="Q96" i="28"/>
  <c r="Q98" i="28" s="1"/>
  <c r="P96" i="28"/>
  <c r="P98" i="28" s="1"/>
  <c r="O96" i="28"/>
  <c r="S95" i="28"/>
  <c r="R95" i="28"/>
  <c r="Q95" i="28"/>
  <c r="P95" i="28"/>
  <c r="O95" i="28"/>
  <c r="O86" i="28"/>
  <c r="Y84" i="28"/>
  <c r="Y83" i="28"/>
  <c r="S72" i="28"/>
  <c r="AC72" i="28" s="1"/>
  <c r="R72" i="28"/>
  <c r="AB72" i="28" s="1"/>
  <c r="Q72" i="28"/>
  <c r="AA72" i="28" s="1"/>
  <c r="P72" i="28"/>
  <c r="Z72" i="28" s="1"/>
  <c r="O72" i="28"/>
  <c r="Y72" i="28" s="1"/>
  <c r="M72" i="28"/>
  <c r="S71" i="28"/>
  <c r="AC71" i="28" s="1"/>
  <c r="R71" i="28"/>
  <c r="AB71" i="28" s="1"/>
  <c r="Q71" i="28"/>
  <c r="AA71" i="28" s="1"/>
  <c r="P71" i="28"/>
  <c r="Z71" i="28" s="1"/>
  <c r="O71" i="28"/>
  <c r="Y71" i="28" s="1"/>
  <c r="M71" i="28"/>
  <c r="S70" i="28"/>
  <c r="AC70" i="28" s="1"/>
  <c r="R70" i="28"/>
  <c r="AB70" i="28" s="1"/>
  <c r="Q70" i="28"/>
  <c r="AA70" i="28" s="1"/>
  <c r="P70" i="28"/>
  <c r="Z70" i="28" s="1"/>
  <c r="O70" i="28"/>
  <c r="M70" i="28"/>
  <c r="S69" i="28"/>
  <c r="AC69" i="28" s="1"/>
  <c r="R69" i="28"/>
  <c r="AB69" i="28" s="1"/>
  <c r="Q69" i="28"/>
  <c r="AA69" i="28" s="1"/>
  <c r="P69" i="28"/>
  <c r="Z69" i="28" s="1"/>
  <c r="O69" i="28"/>
  <c r="Y69" i="28" s="1"/>
  <c r="M69" i="28"/>
  <c r="S68" i="28"/>
  <c r="AC68" i="28" s="1"/>
  <c r="R68" i="28"/>
  <c r="Q68" i="28"/>
  <c r="P68" i="28"/>
  <c r="Z68" i="28" s="1"/>
  <c r="O68" i="28"/>
  <c r="Y68" i="28" s="1"/>
  <c r="M68" i="28"/>
  <c r="F67" i="28"/>
  <c r="E67" i="28"/>
  <c r="S62" i="28"/>
  <c r="AC62" i="28" s="1"/>
  <c r="R62" i="28"/>
  <c r="AB62" i="28" s="1"/>
  <c r="Q62" i="28"/>
  <c r="AA62" i="28" s="1"/>
  <c r="P62" i="28"/>
  <c r="Z62" i="28" s="1"/>
  <c r="O62" i="28"/>
  <c r="Y62" i="28" s="1"/>
  <c r="M62" i="28"/>
  <c r="S61" i="28"/>
  <c r="AC61" i="28" s="1"/>
  <c r="R61" i="28"/>
  <c r="AB61" i="28" s="1"/>
  <c r="Q61" i="28"/>
  <c r="AA61" i="28" s="1"/>
  <c r="P61" i="28"/>
  <c r="Z61" i="28" s="1"/>
  <c r="O61" i="28"/>
  <c r="Y61" i="28" s="1"/>
  <c r="M61" i="28"/>
  <c r="S60" i="28"/>
  <c r="AC60" i="28" s="1"/>
  <c r="R60" i="28"/>
  <c r="AB60" i="28" s="1"/>
  <c r="Q60" i="28"/>
  <c r="AA60" i="28" s="1"/>
  <c r="P60" i="28"/>
  <c r="Z60" i="28" s="1"/>
  <c r="O60" i="28"/>
  <c r="M60" i="28"/>
  <c r="S59" i="28"/>
  <c r="AC59" i="28" s="1"/>
  <c r="R59" i="28"/>
  <c r="AB59" i="28" s="1"/>
  <c r="Q59" i="28"/>
  <c r="AA59" i="28" s="1"/>
  <c r="P59" i="28"/>
  <c r="Z59" i="28" s="1"/>
  <c r="O59" i="28"/>
  <c r="Y59" i="28" s="1"/>
  <c r="M59" i="28"/>
  <c r="S58" i="28"/>
  <c r="AC58" i="28" s="1"/>
  <c r="R58" i="28"/>
  <c r="AB58" i="28" s="1"/>
  <c r="Q58" i="28"/>
  <c r="AA58" i="28" s="1"/>
  <c r="P58" i="28"/>
  <c r="Z58" i="28" s="1"/>
  <c r="O58" i="28"/>
  <c r="Y58" i="28" s="1"/>
  <c r="M58" i="28"/>
  <c r="S57" i="28"/>
  <c r="AC57" i="28" s="1"/>
  <c r="R57" i="28"/>
  <c r="AB57" i="28" s="1"/>
  <c r="Q57" i="28"/>
  <c r="AA57" i="28" s="1"/>
  <c r="P57" i="28"/>
  <c r="Z57" i="28" s="1"/>
  <c r="O57" i="28"/>
  <c r="M57" i="28"/>
  <c r="F55" i="28"/>
  <c r="E55" i="28"/>
  <c r="S13" i="28"/>
  <c r="AC13" i="28" s="1"/>
  <c r="R13" i="28"/>
  <c r="AB13" i="28" s="1"/>
  <c r="Q13" i="28"/>
  <c r="AA13" i="28" s="1"/>
  <c r="P13" i="28"/>
  <c r="Z13" i="28" s="1"/>
  <c r="O13" i="28"/>
  <c r="M13" i="28"/>
  <c r="S12" i="28"/>
  <c r="AC12" i="28" s="1"/>
  <c r="R12" i="28"/>
  <c r="AB12" i="28" s="1"/>
  <c r="Q12" i="28"/>
  <c r="AA12" i="28" s="1"/>
  <c r="P12" i="28"/>
  <c r="Z12" i="28" s="1"/>
  <c r="O12" i="28"/>
  <c r="Y12" i="28" s="1"/>
  <c r="M12" i="28"/>
  <c r="F4" i="28"/>
  <c r="E4" i="28"/>
  <c r="S50" i="28"/>
  <c r="AC50" i="28" s="1"/>
  <c r="R50" i="28"/>
  <c r="AB50" i="28" s="1"/>
  <c r="Q50" i="28"/>
  <c r="AA50" i="28" s="1"/>
  <c r="P50" i="28"/>
  <c r="Z50" i="28" s="1"/>
  <c r="O50" i="28"/>
  <c r="Y50" i="28" s="1"/>
  <c r="M50" i="28"/>
  <c r="S49" i="28"/>
  <c r="AC49" i="28" s="1"/>
  <c r="R49" i="28"/>
  <c r="AB49" i="28" s="1"/>
  <c r="Q49" i="28"/>
  <c r="AA49" i="28" s="1"/>
  <c r="P49" i="28"/>
  <c r="Z49" i="28" s="1"/>
  <c r="Z52" i="28" s="1"/>
  <c r="O49" i="28"/>
  <c r="Y49" i="28" s="1"/>
  <c r="M49" i="28"/>
  <c r="S48" i="28"/>
  <c r="AC48" i="28" s="1"/>
  <c r="R48" i="28"/>
  <c r="AB48" i="28" s="1"/>
  <c r="Q48" i="28"/>
  <c r="AA48" i="28" s="1"/>
  <c r="P48" i="28"/>
  <c r="Z48" i="28" s="1"/>
  <c r="O48" i="28"/>
  <c r="M48" i="28"/>
  <c r="S47" i="28"/>
  <c r="AC47" i="28" s="1"/>
  <c r="R47" i="28"/>
  <c r="AB47" i="28" s="1"/>
  <c r="Q47" i="28"/>
  <c r="AA47" i="28" s="1"/>
  <c r="P47" i="28"/>
  <c r="Z47" i="28" s="1"/>
  <c r="O47" i="28"/>
  <c r="Y47" i="28" s="1"/>
  <c r="M47" i="28"/>
  <c r="S46" i="28"/>
  <c r="AC46" i="28" s="1"/>
  <c r="R46" i="28"/>
  <c r="AB46" i="28" s="1"/>
  <c r="Q46" i="28"/>
  <c r="AA46" i="28" s="1"/>
  <c r="P46" i="28"/>
  <c r="O46" i="28"/>
  <c r="Y46" i="28" s="1"/>
  <c r="M46" i="28"/>
  <c r="S45" i="28"/>
  <c r="AC45" i="28" s="1"/>
  <c r="R45" i="28"/>
  <c r="AB45" i="28" s="1"/>
  <c r="Q45" i="28"/>
  <c r="AA45" i="28" s="1"/>
  <c r="P45" i="28"/>
  <c r="Z45" i="28" s="1"/>
  <c r="O45" i="28"/>
  <c r="Y45" i="28" s="1"/>
  <c r="M45" i="28"/>
  <c r="S44" i="28"/>
  <c r="AC44" i="28" s="1"/>
  <c r="R44" i="28"/>
  <c r="AB44" i="28" s="1"/>
  <c r="Q44" i="28"/>
  <c r="AA44" i="28" s="1"/>
  <c r="P44" i="28"/>
  <c r="Z44" i="28" s="1"/>
  <c r="O44" i="28"/>
  <c r="M44" i="28"/>
  <c r="S43" i="28"/>
  <c r="AC43" i="28" s="1"/>
  <c r="R43" i="28"/>
  <c r="AB43" i="28" s="1"/>
  <c r="Q43" i="28"/>
  <c r="AA43" i="28" s="1"/>
  <c r="P43" i="28"/>
  <c r="Z43" i="28" s="1"/>
  <c r="O43" i="28"/>
  <c r="Y43" i="28" s="1"/>
  <c r="M43" i="28"/>
  <c r="S42" i="28"/>
  <c r="AC42" i="28" s="1"/>
  <c r="R42" i="28"/>
  <c r="AB42" i="28" s="1"/>
  <c r="Q42" i="28"/>
  <c r="AA42" i="28" s="1"/>
  <c r="P42" i="28"/>
  <c r="Z42" i="28" s="1"/>
  <c r="O42" i="28"/>
  <c r="Y42" i="28" s="1"/>
  <c r="M42" i="28"/>
  <c r="S41" i="28"/>
  <c r="AC41" i="28" s="1"/>
  <c r="R41" i="28"/>
  <c r="AB41" i="28" s="1"/>
  <c r="Q41" i="28"/>
  <c r="AA41" i="28" s="1"/>
  <c r="P41" i="28"/>
  <c r="O41" i="28"/>
  <c r="Y41" i="28" s="1"/>
  <c r="M41" i="28"/>
  <c r="S40" i="28"/>
  <c r="AC40" i="28" s="1"/>
  <c r="R40" i="28"/>
  <c r="AB40" i="28" s="1"/>
  <c r="Q40" i="28"/>
  <c r="AA40" i="28" s="1"/>
  <c r="P40" i="28"/>
  <c r="O40" i="28"/>
  <c r="Y40" i="28" s="1"/>
  <c r="M40" i="28"/>
  <c r="S39" i="28"/>
  <c r="AC39" i="28" s="1"/>
  <c r="R39" i="28"/>
  <c r="Q39" i="28"/>
  <c r="P39" i="28"/>
  <c r="Z39" i="28" s="1"/>
  <c r="O39" i="28"/>
  <c r="M39" i="28"/>
  <c r="F38" i="28"/>
  <c r="E38" i="28"/>
  <c r="L33" i="28"/>
  <c r="S33" i="28" s="1"/>
  <c r="AC33" i="28" s="1"/>
  <c r="K33" i="28"/>
  <c r="R33" i="28" s="1"/>
  <c r="AB33" i="28" s="1"/>
  <c r="J33" i="28"/>
  <c r="Q33" i="28" s="1"/>
  <c r="AA33" i="28" s="1"/>
  <c r="I33" i="28"/>
  <c r="P33" i="28" s="1"/>
  <c r="Z33" i="28" s="1"/>
  <c r="H33" i="28"/>
  <c r="S32" i="28"/>
  <c r="AC32" i="28" s="1"/>
  <c r="R32" i="28"/>
  <c r="AB32" i="28" s="1"/>
  <c r="Q32" i="28"/>
  <c r="AA32" i="28" s="1"/>
  <c r="P32" i="28"/>
  <c r="Z32" i="28" s="1"/>
  <c r="O32" i="28"/>
  <c r="M32" i="28"/>
  <c r="S31" i="28"/>
  <c r="AC31" i="28" s="1"/>
  <c r="R31" i="28"/>
  <c r="AB31" i="28" s="1"/>
  <c r="Q31" i="28"/>
  <c r="AA31" i="28" s="1"/>
  <c r="P31" i="28"/>
  <c r="O31" i="28"/>
  <c r="Y31" i="28" s="1"/>
  <c r="M31" i="28"/>
  <c r="S30" i="28"/>
  <c r="AC30" i="28" s="1"/>
  <c r="R30" i="28"/>
  <c r="AB30" i="28" s="1"/>
  <c r="Q30" i="28"/>
  <c r="AA30" i="28" s="1"/>
  <c r="P30" i="28"/>
  <c r="Z30" i="28" s="1"/>
  <c r="O30" i="28"/>
  <c r="Y30" i="28" s="1"/>
  <c r="S29" i="28"/>
  <c r="AC29" i="28" s="1"/>
  <c r="R29" i="28"/>
  <c r="AB29" i="28" s="1"/>
  <c r="Q29" i="28"/>
  <c r="AA29" i="28" s="1"/>
  <c r="P29" i="28"/>
  <c r="Z29" i="28" s="1"/>
  <c r="O29" i="28"/>
  <c r="Y29" i="28" s="1"/>
  <c r="M29" i="28"/>
  <c r="S28" i="28"/>
  <c r="AC28" i="28" s="1"/>
  <c r="R28" i="28"/>
  <c r="AB28" i="28" s="1"/>
  <c r="Q28" i="28"/>
  <c r="AA28" i="28" s="1"/>
  <c r="P28" i="28"/>
  <c r="Z28" i="28" s="1"/>
  <c r="O28" i="28"/>
  <c r="M28" i="28"/>
  <c r="S20" i="28"/>
  <c r="AC20" i="28" s="1"/>
  <c r="R20" i="28"/>
  <c r="AB20" i="28" s="1"/>
  <c r="Q20" i="28"/>
  <c r="AA20" i="28" s="1"/>
  <c r="P20" i="28"/>
  <c r="O20" i="28"/>
  <c r="Y20" i="28" s="1"/>
  <c r="S19" i="28"/>
  <c r="AC19" i="28" s="1"/>
  <c r="R19" i="28"/>
  <c r="AB19" i="28" s="1"/>
  <c r="Q19" i="28"/>
  <c r="AA19" i="28" s="1"/>
  <c r="P19" i="28"/>
  <c r="O19" i="28"/>
  <c r="Y19" i="28" s="1"/>
  <c r="M19" i="28"/>
  <c r="S18" i="28"/>
  <c r="AC18" i="28" s="1"/>
  <c r="R18" i="28"/>
  <c r="Q18" i="28"/>
  <c r="P18" i="28"/>
  <c r="Z18" i="28" s="1"/>
  <c r="O18" i="28"/>
  <c r="M18" i="28"/>
  <c r="H31" i="31" l="1"/>
  <c r="W86" i="22"/>
  <c r="I20" i="31"/>
  <c r="H20" i="31"/>
  <c r="K20" i="31"/>
  <c r="J20" i="31"/>
  <c r="I31" i="31"/>
  <c r="I32" i="31" s="1"/>
  <c r="K15" i="31"/>
  <c r="X14" i="18"/>
  <c r="X7" i="22"/>
  <c r="X6" i="22"/>
  <c r="X9" i="22"/>
  <c r="X5" i="22"/>
  <c r="X4" i="22"/>
  <c r="X3" i="22"/>
  <c r="X8" i="22"/>
  <c r="U6" i="22"/>
  <c r="U9" i="22"/>
  <c r="U5" i="22"/>
  <c r="U4" i="22"/>
  <c r="U3" i="22"/>
  <c r="U8" i="22"/>
  <c r="U7" i="22"/>
  <c r="Z9" i="22"/>
  <c r="AA8" i="22"/>
  <c r="AB7" i="22"/>
  <c r="AC6" i="22"/>
  <c r="Y6" i="22"/>
  <c r="Z3" i="22"/>
  <c r="AB8" i="22"/>
  <c r="Y7" i="22"/>
  <c r="Z6" i="22"/>
  <c r="AA3" i="22"/>
  <c r="AA9" i="22"/>
  <c r="AC7" i="22"/>
  <c r="AB3" i="22"/>
  <c r="AB9" i="22"/>
  <c r="Y8" i="22"/>
  <c r="Y9" i="22"/>
  <c r="AB6" i="22"/>
  <c r="Y3" i="22"/>
  <c r="AD3" i="22" s="1"/>
  <c r="AC9" i="22"/>
  <c r="Z7" i="22"/>
  <c r="AA7" i="22"/>
  <c r="AC3" i="22"/>
  <c r="AC8" i="22"/>
  <c r="Z8" i="22"/>
  <c r="AB4" i="22"/>
  <c r="AA6" i="22"/>
  <c r="V9" i="22"/>
  <c r="V5" i="22"/>
  <c r="V4" i="22"/>
  <c r="V8" i="22"/>
  <c r="V7" i="22"/>
  <c r="V6" i="22"/>
  <c r="V3" i="22"/>
  <c r="AB30" i="22"/>
  <c r="Y30" i="22"/>
  <c r="AC30" i="22"/>
  <c r="Y46" i="22"/>
  <c r="AD46" i="22" s="1"/>
  <c r="AB46" i="22"/>
  <c r="AB52" i="22" s="1"/>
  <c r="Z30" i="22"/>
  <c r="Z46" i="22"/>
  <c r="AC46" i="22"/>
  <c r="AA30" i="22"/>
  <c r="AA46" i="22"/>
  <c r="Z32" i="22"/>
  <c r="P35" i="22"/>
  <c r="P5" i="22" s="1"/>
  <c r="Z5" i="22" s="1"/>
  <c r="X51" i="25"/>
  <c r="U13" i="25"/>
  <c r="W85" i="25"/>
  <c r="V85" i="25"/>
  <c r="AD69" i="22"/>
  <c r="AD71" i="22"/>
  <c r="V86" i="22"/>
  <c r="U85" i="25"/>
  <c r="T28" i="22"/>
  <c r="P74" i="22"/>
  <c r="T95" i="25"/>
  <c r="X64" i="22"/>
  <c r="X74" i="22"/>
  <c r="AA74" i="22"/>
  <c r="X65" i="18"/>
  <c r="X76" i="18"/>
  <c r="X88" i="18"/>
  <c r="X52" i="18"/>
  <c r="T67" i="25"/>
  <c r="W67" i="25" s="1"/>
  <c r="O64" i="22"/>
  <c r="S64" i="22"/>
  <c r="T57" i="22"/>
  <c r="W57" i="22" s="1"/>
  <c r="T62" i="22"/>
  <c r="V62" i="22" s="1"/>
  <c r="T68" i="22"/>
  <c r="W68" i="22" s="1"/>
  <c r="T95" i="22"/>
  <c r="T96" i="22"/>
  <c r="U52" i="18"/>
  <c r="U65" i="18"/>
  <c r="U88" i="18"/>
  <c r="V88" i="18"/>
  <c r="V35" i="18"/>
  <c r="U76" i="18"/>
  <c r="V76" i="18"/>
  <c r="X35" i="18"/>
  <c r="U51" i="25"/>
  <c r="V13" i="25"/>
  <c r="X73" i="25"/>
  <c r="X13" i="25"/>
  <c r="U73" i="25"/>
  <c r="V73" i="25"/>
  <c r="X52" i="22"/>
  <c r="U74" i="22"/>
  <c r="U86" i="22"/>
  <c r="U52" i="22"/>
  <c r="V74" i="22"/>
  <c r="U63" i="25"/>
  <c r="X63" i="25"/>
  <c r="S73" i="25"/>
  <c r="U64" i="22"/>
  <c r="AD48" i="22"/>
  <c r="R35" i="22"/>
  <c r="R5" i="22" s="1"/>
  <c r="AB5" i="22" s="1"/>
  <c r="AC35" i="22"/>
  <c r="T20" i="22"/>
  <c r="T29" i="22"/>
  <c r="T30" i="22"/>
  <c r="W30" i="22" s="1"/>
  <c r="M33" i="22"/>
  <c r="Q52" i="22"/>
  <c r="Q4" i="22" s="1"/>
  <c r="AA4" i="22" s="1"/>
  <c r="T47" i="22"/>
  <c r="P64" i="22"/>
  <c r="Y57" i="22"/>
  <c r="AD57" i="22" s="1"/>
  <c r="S35" i="22"/>
  <c r="S5" i="22" s="1"/>
  <c r="AC5" i="22" s="1"/>
  <c r="T32" i="22"/>
  <c r="T43" i="22"/>
  <c r="W43" i="22" s="1"/>
  <c r="AD44" i="22"/>
  <c r="AD10" i="22"/>
  <c r="AD11" i="22"/>
  <c r="Q64" i="22"/>
  <c r="AA64" i="22"/>
  <c r="T58" i="22"/>
  <c r="AD59" i="22"/>
  <c r="AD60" i="22"/>
  <c r="T61" i="22"/>
  <c r="V61" i="22" s="1"/>
  <c r="S74" i="22"/>
  <c r="T72" i="22"/>
  <c r="W72" i="22" s="1"/>
  <c r="T19" i="22"/>
  <c r="X19" i="22" s="1"/>
  <c r="T31" i="22"/>
  <c r="W31" i="22" s="1"/>
  <c r="O52" i="22"/>
  <c r="O4" i="22" s="1"/>
  <c r="Y4" i="22" s="1"/>
  <c r="T45" i="22"/>
  <c r="W45" i="22" s="1"/>
  <c r="T46" i="22"/>
  <c r="V46" i="22" s="1"/>
  <c r="T50" i="22"/>
  <c r="W50" i="22" s="1"/>
  <c r="R64" i="22"/>
  <c r="Y61" i="22"/>
  <c r="AD61" i="22" s="1"/>
  <c r="U74" i="28"/>
  <c r="X35" i="28"/>
  <c r="V35" i="28"/>
  <c r="U86" i="28"/>
  <c r="T40" i="28"/>
  <c r="X52" i="28"/>
  <c r="V74" i="28"/>
  <c r="V86" i="28"/>
  <c r="T18" i="28"/>
  <c r="X74" i="28"/>
  <c r="U52" i="28"/>
  <c r="M33" i="28"/>
  <c r="Q52" i="28"/>
  <c r="Q6" i="28" s="1"/>
  <c r="T42" i="25"/>
  <c r="W42" i="25" s="1"/>
  <c r="P51" i="25"/>
  <c r="T41" i="25"/>
  <c r="W41" i="25" s="1"/>
  <c r="AD46" i="25"/>
  <c r="T57" i="25"/>
  <c r="AD58" i="25"/>
  <c r="AD60" i="25"/>
  <c r="AD49" i="25"/>
  <c r="AD3" i="25"/>
  <c r="Y67" i="25"/>
  <c r="T71" i="25"/>
  <c r="W71" i="25" s="1"/>
  <c r="O97" i="25"/>
  <c r="O100" i="25" s="1"/>
  <c r="S35" i="25"/>
  <c r="S5" i="25" s="1"/>
  <c r="AC5" i="25" s="1"/>
  <c r="R51" i="25"/>
  <c r="T43" i="25"/>
  <c r="W43" i="25" s="1"/>
  <c r="AD44" i="25"/>
  <c r="T6" i="25"/>
  <c r="W6" i="25" s="1"/>
  <c r="AD7" i="25"/>
  <c r="T61" i="25"/>
  <c r="V61" i="25" s="1"/>
  <c r="AC67" i="25"/>
  <c r="AC73" i="25" s="1"/>
  <c r="AD70" i="25"/>
  <c r="Y71" i="25"/>
  <c r="AD71" i="25" s="1"/>
  <c r="Z42" i="25"/>
  <c r="AD47" i="25"/>
  <c r="Q51" i="25"/>
  <c r="T46" i="25"/>
  <c r="V46" i="25" s="1"/>
  <c r="R63" i="25"/>
  <c r="AD56" i="25"/>
  <c r="P73" i="25"/>
  <c r="O35" i="25"/>
  <c r="O5" i="25" s="1"/>
  <c r="AD42" i="25"/>
  <c r="Y43" i="25"/>
  <c r="AD43" i="25" s="1"/>
  <c r="Y6" i="25"/>
  <c r="AD6" i="25" s="1"/>
  <c r="P63" i="25"/>
  <c r="Z55" i="25"/>
  <c r="AB73" i="25"/>
  <c r="T94" i="25"/>
  <c r="T29" i="25"/>
  <c r="W29" i="25" s="1"/>
  <c r="Y18" i="25"/>
  <c r="AC18" i="25"/>
  <c r="AC35" i="25" s="1"/>
  <c r="AA35" i="25"/>
  <c r="Z35" i="25"/>
  <c r="AD19" i="25"/>
  <c r="AD20" i="25"/>
  <c r="AD28" i="25"/>
  <c r="AD40" i="25"/>
  <c r="AB35" i="25"/>
  <c r="AD29" i="25"/>
  <c r="T33" i="25"/>
  <c r="U33" i="25" s="1"/>
  <c r="Y33" i="25"/>
  <c r="AD33" i="25" s="1"/>
  <c r="AD30" i="25"/>
  <c r="AD31" i="25"/>
  <c r="AD32" i="25"/>
  <c r="T19" i="25"/>
  <c r="X19" i="25" s="1"/>
  <c r="T20" i="25"/>
  <c r="T31" i="25"/>
  <c r="W31" i="25" s="1"/>
  <c r="Q35" i="25"/>
  <c r="AC51" i="25"/>
  <c r="T40" i="25"/>
  <c r="W40" i="25" s="1"/>
  <c r="T44" i="25"/>
  <c r="T7" i="25"/>
  <c r="W7" i="25" s="1"/>
  <c r="O63" i="25"/>
  <c r="Y55" i="25"/>
  <c r="T55" i="25"/>
  <c r="W55" i="25" s="1"/>
  <c r="S63" i="25"/>
  <c r="AC55" i="25"/>
  <c r="AC63" i="25" s="1"/>
  <c r="T56" i="25"/>
  <c r="W56" i="25" s="1"/>
  <c r="T58" i="25"/>
  <c r="W58" i="25" s="1"/>
  <c r="Y59" i="25"/>
  <c r="AD59" i="25" s="1"/>
  <c r="T59" i="25"/>
  <c r="T60" i="25"/>
  <c r="V60" i="25" s="1"/>
  <c r="AD68" i="25"/>
  <c r="Y69" i="25"/>
  <c r="T69" i="25"/>
  <c r="W69" i="25" s="1"/>
  <c r="T30" i="25"/>
  <c r="W30" i="25" s="1"/>
  <c r="P35" i="25"/>
  <c r="T39" i="25"/>
  <c r="W39" i="25" s="1"/>
  <c r="Y45" i="25"/>
  <c r="AD45" i="25" s="1"/>
  <c r="T45" i="25"/>
  <c r="W45" i="25" s="1"/>
  <c r="T28" i="25"/>
  <c r="W28" i="25" s="1"/>
  <c r="T32" i="25"/>
  <c r="W32" i="25" s="1"/>
  <c r="M33" i="25"/>
  <c r="R35" i="25"/>
  <c r="Z39" i="25"/>
  <c r="Y41" i="25"/>
  <c r="AD41" i="25" s="1"/>
  <c r="T68" i="25"/>
  <c r="W68" i="25" s="1"/>
  <c r="Y85" i="25"/>
  <c r="AB51" i="25"/>
  <c r="Y11" i="25"/>
  <c r="AD11" i="25" s="1"/>
  <c r="T11" i="25"/>
  <c r="W11" i="25" s="1"/>
  <c r="T18" i="25"/>
  <c r="W18" i="25" s="1"/>
  <c r="O51" i="25"/>
  <c r="S51" i="25"/>
  <c r="AA39" i="25"/>
  <c r="AA51" i="25" s="1"/>
  <c r="T47" i="25"/>
  <c r="Y48" i="25"/>
  <c r="AD48" i="25" s="1"/>
  <c r="T48" i="25"/>
  <c r="W48" i="25" s="1"/>
  <c r="T49" i="25"/>
  <c r="W49" i="25" s="1"/>
  <c r="T3" i="25"/>
  <c r="W3" i="25" s="1"/>
  <c r="AA63" i="25"/>
  <c r="Q63" i="25"/>
  <c r="AA73" i="25"/>
  <c r="Q73" i="25"/>
  <c r="AB55" i="25"/>
  <c r="AB63" i="25" s="1"/>
  <c r="Z57" i="25"/>
  <c r="AD57" i="25" s="1"/>
  <c r="Z61" i="25"/>
  <c r="AD61" i="25" s="1"/>
  <c r="Z67" i="25"/>
  <c r="Z73" i="25" s="1"/>
  <c r="R73" i="25"/>
  <c r="T70" i="25"/>
  <c r="W70" i="25" s="1"/>
  <c r="O73" i="25"/>
  <c r="AA35" i="22"/>
  <c r="AD19" i="22"/>
  <c r="AD29" i="22"/>
  <c r="AD30" i="22"/>
  <c r="T18" i="22"/>
  <c r="AB18" i="22"/>
  <c r="AB35" i="22" s="1"/>
  <c r="Z20" i="22"/>
  <c r="Y28" i="22"/>
  <c r="AD28" i="22" s="1"/>
  <c r="Z31" i="22"/>
  <c r="AD31" i="22" s="1"/>
  <c r="Y32" i="22"/>
  <c r="O33" i="22"/>
  <c r="O35" i="22" s="1"/>
  <c r="O5" i="22" s="1"/>
  <c r="S52" i="22"/>
  <c r="S4" i="22" s="1"/>
  <c r="AC4" i="22" s="1"/>
  <c r="AC39" i="22"/>
  <c r="AA39" i="22"/>
  <c r="AA52" i="22" s="1"/>
  <c r="T40" i="22"/>
  <c r="W40" i="22" s="1"/>
  <c r="T41" i="22"/>
  <c r="W41" i="22" s="1"/>
  <c r="AD45" i="22"/>
  <c r="AD49" i="22"/>
  <c r="AD50" i="22"/>
  <c r="P52" i="22"/>
  <c r="P4" i="22" s="1"/>
  <c r="Z4" i="22" s="1"/>
  <c r="T39" i="22"/>
  <c r="W39" i="22" s="1"/>
  <c r="Y40" i="22"/>
  <c r="AD40" i="22" s="1"/>
  <c r="Z41" i="22"/>
  <c r="AD41" i="22" s="1"/>
  <c r="Q35" i="22"/>
  <c r="Q5" i="22" s="1"/>
  <c r="AA5" i="22" s="1"/>
  <c r="T42" i="22"/>
  <c r="W42" i="22" s="1"/>
  <c r="Z42" i="22"/>
  <c r="AD42" i="22" s="1"/>
  <c r="AD70" i="22"/>
  <c r="R52" i="22"/>
  <c r="R4" i="22" s="1"/>
  <c r="Z39" i="22"/>
  <c r="Y43" i="22"/>
  <c r="AD43" i="22" s="1"/>
  <c r="T44" i="22"/>
  <c r="T48" i="22"/>
  <c r="V48" i="22" s="1"/>
  <c r="T10" i="22"/>
  <c r="T59" i="22"/>
  <c r="W59" i="22" s="1"/>
  <c r="Y68" i="22"/>
  <c r="AC68" i="22"/>
  <c r="AC74" i="22" s="1"/>
  <c r="T69" i="22"/>
  <c r="W69" i="22" s="1"/>
  <c r="Y72" i="22"/>
  <c r="AD72" i="22" s="1"/>
  <c r="Q74" i="22"/>
  <c r="Y86" i="22"/>
  <c r="O98" i="22"/>
  <c r="T98" i="22" s="1"/>
  <c r="Z47" i="22"/>
  <c r="AD47" i="22" s="1"/>
  <c r="T49" i="22"/>
  <c r="T11" i="22"/>
  <c r="W11" i="22" s="1"/>
  <c r="T56" i="22"/>
  <c r="W56" i="22" s="1"/>
  <c r="AB56" i="22"/>
  <c r="AB64" i="22" s="1"/>
  <c r="Z58" i="22"/>
  <c r="T60" i="22"/>
  <c r="Z62" i="22"/>
  <c r="AD62" i="22" s="1"/>
  <c r="Z68" i="22"/>
  <c r="Z74" i="22" s="1"/>
  <c r="T70" i="22"/>
  <c r="W70" i="22" s="1"/>
  <c r="R74" i="22"/>
  <c r="Y56" i="22"/>
  <c r="AC56" i="22"/>
  <c r="AC64" i="22" s="1"/>
  <c r="T71" i="22"/>
  <c r="W71" i="22" s="1"/>
  <c r="O74" i="22"/>
  <c r="O101" i="22"/>
  <c r="Q74" i="28"/>
  <c r="T57" i="28"/>
  <c r="AD30" i="28"/>
  <c r="AD42" i="28"/>
  <c r="Y18" i="28"/>
  <c r="T31" i="28"/>
  <c r="T41" i="28"/>
  <c r="Y57" i="28"/>
  <c r="AD57" i="28" s="1"/>
  <c r="R74" i="28"/>
  <c r="AD69" i="28"/>
  <c r="T95" i="28"/>
  <c r="Q35" i="28"/>
  <c r="Q7" i="28" s="1"/>
  <c r="T19" i="28"/>
  <c r="O52" i="28"/>
  <c r="O6" i="28" s="1"/>
  <c r="S52" i="28"/>
  <c r="S6" i="28" s="1"/>
  <c r="AD45" i="28"/>
  <c r="AD47" i="28"/>
  <c r="T48" i="28"/>
  <c r="T49" i="28"/>
  <c r="T13" i="28"/>
  <c r="T60" i="28"/>
  <c r="T96" i="28"/>
  <c r="P35" i="28"/>
  <c r="P7" i="28" s="1"/>
  <c r="T32" i="28"/>
  <c r="R52" i="28"/>
  <c r="R6" i="28" s="1"/>
  <c r="R35" i="28"/>
  <c r="R7" i="28" s="1"/>
  <c r="T20" i="28"/>
  <c r="T28" i="28"/>
  <c r="AD29" i="28"/>
  <c r="T30" i="28"/>
  <c r="Y39" i="28"/>
  <c r="AD49" i="28"/>
  <c r="T61" i="28"/>
  <c r="Z74" i="28"/>
  <c r="AA68" i="28"/>
  <c r="AA74" i="28" s="1"/>
  <c r="T70" i="28"/>
  <c r="AD72" i="28"/>
  <c r="S35" i="28"/>
  <c r="S7" i="28" s="1"/>
  <c r="AC35" i="28"/>
  <c r="AA18" i="28"/>
  <c r="AA35" i="28" s="1"/>
  <c r="Z19" i="28"/>
  <c r="Z20" i="28"/>
  <c r="AD20" i="28" s="1"/>
  <c r="Y28" i="28"/>
  <c r="AD28" i="28" s="1"/>
  <c r="T29" i="28"/>
  <c r="Z31" i="28"/>
  <c r="AD31" i="28" s="1"/>
  <c r="Y32" i="28"/>
  <c r="AD32" i="28" s="1"/>
  <c r="O33" i="28"/>
  <c r="AA39" i="28"/>
  <c r="AA52" i="28" s="1"/>
  <c r="Z40" i="28"/>
  <c r="AD40" i="28" s="1"/>
  <c r="T42" i="28"/>
  <c r="T45" i="28"/>
  <c r="AD61" i="28"/>
  <c r="AB18" i="28"/>
  <c r="AB35" i="28" s="1"/>
  <c r="P52" i="28"/>
  <c r="P6" i="28" s="1"/>
  <c r="T39" i="28"/>
  <c r="AB39" i="28"/>
  <c r="AB52" i="28" s="1"/>
  <c r="Z41" i="28"/>
  <c r="AD41" i="28" s="1"/>
  <c r="AD50" i="28"/>
  <c r="AD62" i="28"/>
  <c r="AC52" i="28"/>
  <c r="AD43" i="28"/>
  <c r="AD71" i="28"/>
  <c r="T43" i="28"/>
  <c r="T44" i="28"/>
  <c r="Y44" i="28"/>
  <c r="AD44" i="28" s="1"/>
  <c r="Z46" i="28"/>
  <c r="AD46" i="28" s="1"/>
  <c r="T46" i="28"/>
  <c r="AD12" i="28"/>
  <c r="AD58" i="28"/>
  <c r="AD59" i="28"/>
  <c r="AC74" i="28"/>
  <c r="Y48" i="28"/>
  <c r="AD48" i="28" s="1"/>
  <c r="Y13" i="28"/>
  <c r="AD13" i="28" s="1"/>
  <c r="AC64" i="28"/>
  <c r="Y60" i="28"/>
  <c r="AD60" i="28" s="1"/>
  <c r="Y70" i="28"/>
  <c r="AD70" i="28" s="1"/>
  <c r="T71" i="28"/>
  <c r="O74" i="28"/>
  <c r="S74" i="28"/>
  <c r="Y86" i="28"/>
  <c r="O98" i="28"/>
  <c r="T98" i="28" s="1"/>
  <c r="T50" i="28"/>
  <c r="T58" i="28"/>
  <c r="T62" i="28"/>
  <c r="T68" i="28"/>
  <c r="AB68" i="28"/>
  <c r="AB74" i="28" s="1"/>
  <c r="T72" i="28"/>
  <c r="P74" i="28"/>
  <c r="T47" i="28"/>
  <c r="T12" i="28"/>
  <c r="T59" i="28"/>
  <c r="T69" i="28"/>
  <c r="AB64" i="28"/>
  <c r="X60" i="27"/>
  <c r="X48" i="27"/>
  <c r="X36" i="27"/>
  <c r="X19" i="27"/>
  <c r="H59" i="27"/>
  <c r="H47" i="27"/>
  <c r="H35" i="27"/>
  <c r="H18" i="27"/>
  <c r="X4" i="27"/>
  <c r="N17" i="26"/>
  <c r="O17" i="26"/>
  <c r="P17" i="26"/>
  <c r="Q17" i="26"/>
  <c r="R17" i="26"/>
  <c r="S17" i="26"/>
  <c r="T17" i="26"/>
  <c r="U17" i="26"/>
  <c r="V17" i="26"/>
  <c r="W17" i="26"/>
  <c r="X17" i="26"/>
  <c r="Y17" i="26"/>
  <c r="Z17" i="26"/>
  <c r="AA17" i="26"/>
  <c r="AB17" i="26"/>
  <c r="AC17" i="26"/>
  <c r="AD17" i="26"/>
  <c r="AE17" i="26"/>
  <c r="AF17" i="26"/>
  <c r="AG17" i="26"/>
  <c r="AH17" i="26"/>
  <c r="AI17" i="26"/>
  <c r="AJ17" i="26"/>
  <c r="AK17" i="26"/>
  <c r="F4" i="27"/>
  <c r="F5" i="27"/>
  <c r="F6" i="27"/>
  <c r="F7" i="27"/>
  <c r="F8" i="27"/>
  <c r="F9" i="27"/>
  <c r="F10" i="27"/>
  <c r="F11" i="27"/>
  <c r="F12" i="27"/>
  <c r="F13" i="27"/>
  <c r="F59" i="27"/>
  <c r="E59" i="27"/>
  <c r="F47" i="27"/>
  <c r="E47" i="27"/>
  <c r="F35" i="27"/>
  <c r="E35" i="27"/>
  <c r="F18" i="27"/>
  <c r="E18" i="27"/>
  <c r="X13" i="22" l="1"/>
  <c r="T5" i="22"/>
  <c r="W5" i="22" s="1"/>
  <c r="U13" i="22"/>
  <c r="V14" i="18"/>
  <c r="U14" i="18"/>
  <c r="T6" i="28"/>
  <c r="AD9" i="22"/>
  <c r="O13" i="22"/>
  <c r="T4" i="22"/>
  <c r="W4" i="22" s="1"/>
  <c r="Y5" i="22"/>
  <c r="AD5" i="22" s="1"/>
  <c r="V13" i="22"/>
  <c r="AD6" i="22"/>
  <c r="AD4" i="22"/>
  <c r="AD8" i="22"/>
  <c r="AD7" i="22"/>
  <c r="AC52" i="22"/>
  <c r="AD39" i="22"/>
  <c r="V60" i="22"/>
  <c r="W60" i="22"/>
  <c r="W64" i="22" s="1"/>
  <c r="V59" i="25"/>
  <c r="W59" i="25"/>
  <c r="AD32" i="22"/>
  <c r="V35" i="25"/>
  <c r="V35" i="22"/>
  <c r="X35" i="25"/>
  <c r="X35" i="22"/>
  <c r="X79" i="22" s="1"/>
  <c r="E16" i="26"/>
  <c r="E18" i="26" s="1"/>
  <c r="R4" i="25"/>
  <c r="AB4" i="25" s="1"/>
  <c r="Q4" i="25"/>
  <c r="AA4" i="25" s="1"/>
  <c r="G12" i="26"/>
  <c r="Z64" i="22"/>
  <c r="T64" i="22"/>
  <c r="D11" i="26"/>
  <c r="G11" i="26"/>
  <c r="P4" i="25"/>
  <c r="Z4" i="25" s="1"/>
  <c r="D12" i="26"/>
  <c r="E12" i="26"/>
  <c r="D8" i="26"/>
  <c r="G8" i="26"/>
  <c r="D16" i="26"/>
  <c r="D18" i="26" s="1"/>
  <c r="Z35" i="22"/>
  <c r="W52" i="22"/>
  <c r="P84" i="22"/>
  <c r="Z84" i="22" s="1"/>
  <c r="AD18" i="25"/>
  <c r="T97" i="25"/>
  <c r="V63" i="25"/>
  <c r="W63" i="25"/>
  <c r="W20" i="25"/>
  <c r="U20" i="25"/>
  <c r="U35" i="25" s="1"/>
  <c r="U78" i="25" s="1"/>
  <c r="U89" i="25" s="1"/>
  <c r="W32" i="22"/>
  <c r="U32" i="22"/>
  <c r="V64" i="22"/>
  <c r="Y52" i="22"/>
  <c r="P84" i="28"/>
  <c r="Z84" i="28" s="1"/>
  <c r="O35" i="28"/>
  <c r="O7" i="28" s="1"/>
  <c r="T33" i="28"/>
  <c r="X81" i="18"/>
  <c r="X92" i="18" s="1"/>
  <c r="H40" i="31" s="1"/>
  <c r="O101" i="28"/>
  <c r="V52" i="28"/>
  <c r="W35" i="28"/>
  <c r="W20" i="22"/>
  <c r="U20" i="22"/>
  <c r="W73" i="25"/>
  <c r="W51" i="25"/>
  <c r="V51" i="25"/>
  <c r="V52" i="22"/>
  <c r="W74" i="22"/>
  <c r="P82" i="25"/>
  <c r="Q82" i="25" s="1"/>
  <c r="AD18" i="22"/>
  <c r="W52" i="28"/>
  <c r="W74" i="28"/>
  <c r="AD39" i="28"/>
  <c r="Y52" i="28"/>
  <c r="Z35" i="28"/>
  <c r="AD39" i="25"/>
  <c r="Z51" i="25"/>
  <c r="S4" i="25"/>
  <c r="AC4" i="25" s="1"/>
  <c r="AD55" i="25"/>
  <c r="Y63" i="25"/>
  <c r="Y51" i="25"/>
  <c r="Q5" i="25"/>
  <c r="AA5" i="25" s="1"/>
  <c r="T35" i="25"/>
  <c r="T73" i="25"/>
  <c r="P83" i="25"/>
  <c r="T51" i="25"/>
  <c r="O4" i="25"/>
  <c r="AD67" i="25"/>
  <c r="AD69" i="25"/>
  <c r="Y73" i="25"/>
  <c r="T63" i="25"/>
  <c r="Z63" i="25"/>
  <c r="R5" i="25"/>
  <c r="AB5" i="25" s="1"/>
  <c r="Y5" i="25"/>
  <c r="P5" i="25"/>
  <c r="Z5" i="25" s="1"/>
  <c r="Y35" i="25"/>
  <c r="AD35" i="25" s="1"/>
  <c r="AD36" i="25" s="1"/>
  <c r="P83" i="22"/>
  <c r="T35" i="22"/>
  <c r="AD56" i="22"/>
  <c r="Y64" i="22"/>
  <c r="Z52" i="22"/>
  <c r="AD58" i="22"/>
  <c r="AD20" i="22"/>
  <c r="T74" i="22"/>
  <c r="T52" i="22"/>
  <c r="AD68" i="22"/>
  <c r="Y74" i="22"/>
  <c r="Y33" i="22"/>
  <c r="AD33" i="22" s="1"/>
  <c r="T33" i="22"/>
  <c r="U33" i="22" s="1"/>
  <c r="T52" i="28"/>
  <c r="T64" i="28"/>
  <c r="AD19" i="28"/>
  <c r="Y74" i="28"/>
  <c r="T74" i="28"/>
  <c r="AD68" i="28"/>
  <c r="AD18" i="28"/>
  <c r="Y33" i="28"/>
  <c r="AD33" i="28" s="1"/>
  <c r="E68" i="18"/>
  <c r="F68" i="18"/>
  <c r="E56" i="18"/>
  <c r="F56" i="18"/>
  <c r="E3" i="18"/>
  <c r="F3" i="18"/>
  <c r="E38" i="18"/>
  <c r="F38" i="18"/>
  <c r="T7" i="28" l="1"/>
  <c r="O15" i="28"/>
  <c r="Q84" i="28"/>
  <c r="Q84" i="22"/>
  <c r="R84" i="22" s="1"/>
  <c r="AD64" i="22"/>
  <c r="AD65" i="22" s="1"/>
  <c r="G7" i="26"/>
  <c r="F39" i="26"/>
  <c r="E7" i="26"/>
  <c r="G39" i="26"/>
  <c r="X78" i="25"/>
  <c r="V78" i="25"/>
  <c r="V89" i="25" s="1"/>
  <c r="Q15" i="28"/>
  <c r="Q79" i="28" s="1"/>
  <c r="D30" i="26"/>
  <c r="S15" i="28"/>
  <c r="V79" i="22"/>
  <c r="V90" i="22" s="1"/>
  <c r="G30" i="26"/>
  <c r="E39" i="26"/>
  <c r="AD52" i="22"/>
  <c r="AD53" i="22" s="1"/>
  <c r="T35" i="28"/>
  <c r="P83" i="28"/>
  <c r="Q83" i="28" s="1"/>
  <c r="U35" i="22"/>
  <c r="Z82" i="25"/>
  <c r="P85" i="25"/>
  <c r="P100" i="25" s="1"/>
  <c r="Y35" i="22"/>
  <c r="AD35" i="22" s="1"/>
  <c r="AD36" i="22" s="1"/>
  <c r="AD52" i="28"/>
  <c r="AD53" i="28" s="1"/>
  <c r="AD51" i="25"/>
  <c r="AD52" i="25" s="1"/>
  <c r="AA13" i="25"/>
  <c r="AA78" i="25" s="1"/>
  <c r="T5" i="25"/>
  <c r="W5" i="25" s="1"/>
  <c r="AB13" i="25"/>
  <c r="AB78" i="25" s="1"/>
  <c r="R13" i="25"/>
  <c r="R78" i="25" s="1"/>
  <c r="Y4" i="25"/>
  <c r="AD4" i="25" s="1"/>
  <c r="T4" i="25"/>
  <c r="W4" i="25" s="1"/>
  <c r="AC13" i="25"/>
  <c r="AC78" i="25" s="1"/>
  <c r="S13" i="25"/>
  <c r="S78" i="25" s="1"/>
  <c r="AA82" i="25"/>
  <c r="Q13" i="25"/>
  <c r="Q78" i="25" s="1"/>
  <c r="P13" i="25"/>
  <c r="P78" i="25" s="1"/>
  <c r="Z83" i="25"/>
  <c r="Q83" i="25"/>
  <c r="Q85" i="25" s="1"/>
  <c r="AD63" i="25"/>
  <c r="AD64" i="25" s="1"/>
  <c r="AD73" i="25"/>
  <c r="AD74" i="25" s="1"/>
  <c r="AD5" i="25"/>
  <c r="Z13" i="25"/>
  <c r="Z78" i="25" s="1"/>
  <c r="O13" i="25"/>
  <c r="R82" i="25"/>
  <c r="R13" i="22"/>
  <c r="AB13" i="22"/>
  <c r="AB79" i="22" s="1"/>
  <c r="P86" i="22"/>
  <c r="Z83" i="22"/>
  <c r="Q83" i="22"/>
  <c r="AD74" i="22"/>
  <c r="AD75" i="22" s="1"/>
  <c r="AC13" i="22"/>
  <c r="AC79" i="22" s="1"/>
  <c r="S13" i="22"/>
  <c r="AA13" i="22"/>
  <c r="AA79" i="22" s="1"/>
  <c r="AA84" i="22"/>
  <c r="Q13" i="22"/>
  <c r="Q79" i="22" s="1"/>
  <c r="Z13" i="22"/>
  <c r="Z79" i="22" s="1"/>
  <c r="P13" i="22"/>
  <c r="R15" i="28"/>
  <c r="R79" i="28" s="1"/>
  <c r="AA84" i="28"/>
  <c r="R84" i="28"/>
  <c r="AD74" i="28"/>
  <c r="AD75" i="28" s="1"/>
  <c r="Y35" i="28"/>
  <c r="AD35" i="28" s="1"/>
  <c r="AD36" i="28" s="1"/>
  <c r="P15" i="28"/>
  <c r="P79" i="28" s="1"/>
  <c r="S79" i="28" l="1"/>
  <c r="P79" i="22"/>
  <c r="P90" i="22" s="1"/>
  <c r="U79" i="22"/>
  <c r="U90" i="22" s="1"/>
  <c r="S79" i="22"/>
  <c r="R79" i="22"/>
  <c r="T15" i="28"/>
  <c r="E37" i="26" s="1"/>
  <c r="P86" i="28"/>
  <c r="P101" i="28" s="1"/>
  <c r="Z83" i="28"/>
  <c r="Z86" i="28" s="1"/>
  <c r="P89" i="25"/>
  <c r="W13" i="22"/>
  <c r="W13" i="25"/>
  <c r="Y13" i="25"/>
  <c r="AB82" i="25"/>
  <c r="S82" i="25"/>
  <c r="T82" i="25" s="1"/>
  <c r="X82" i="25" s="1"/>
  <c r="Q89" i="25"/>
  <c r="Q100" i="25"/>
  <c r="T13" i="25"/>
  <c r="G37" i="26" s="1"/>
  <c r="O78" i="25"/>
  <c r="AA83" i="25"/>
  <c r="AA85" i="25" s="1"/>
  <c r="AA89" i="25" s="1"/>
  <c r="R83" i="25"/>
  <c r="R85" i="25" s="1"/>
  <c r="Z85" i="25"/>
  <c r="AA83" i="22"/>
  <c r="AA86" i="22" s="1"/>
  <c r="AA90" i="22" s="1"/>
  <c r="Q86" i="22"/>
  <c r="R83" i="22"/>
  <c r="P101" i="22"/>
  <c r="T13" i="22"/>
  <c r="F37" i="26" s="1"/>
  <c r="O79" i="22"/>
  <c r="AB84" i="22"/>
  <c r="S84" i="22"/>
  <c r="AC84" i="22" s="1"/>
  <c r="Y13" i="22"/>
  <c r="Z86" i="22"/>
  <c r="AA83" i="28"/>
  <c r="AA86" i="28" s="1"/>
  <c r="Q86" i="28"/>
  <c r="R83" i="28"/>
  <c r="AB84" i="28"/>
  <c r="S84" i="28"/>
  <c r="AD84" i="22" l="1"/>
  <c r="P90" i="28"/>
  <c r="W35" i="25"/>
  <c r="W78" i="25" s="1"/>
  <c r="W89" i="25" s="1"/>
  <c r="W35" i="22"/>
  <c r="W79" i="22" s="1"/>
  <c r="W90" i="22" s="1"/>
  <c r="O79" i="28"/>
  <c r="T79" i="28" s="1"/>
  <c r="T84" i="22"/>
  <c r="X84" i="22" s="1"/>
  <c r="Z89" i="25"/>
  <c r="R89" i="25"/>
  <c r="R100" i="25"/>
  <c r="AB83" i="25"/>
  <c r="AB85" i="25" s="1"/>
  <c r="AB89" i="25" s="1"/>
  <c r="S83" i="25"/>
  <c r="AC83" i="25" s="1"/>
  <c r="AD83" i="25" s="1"/>
  <c r="AD13" i="25"/>
  <c r="AD14" i="25" s="1"/>
  <c r="Y78" i="25"/>
  <c r="AC82" i="25"/>
  <c r="T78" i="25"/>
  <c r="O89" i="25"/>
  <c r="R86" i="22"/>
  <c r="AB83" i="22"/>
  <c r="S83" i="22"/>
  <c r="Z90" i="22"/>
  <c r="Q90" i="22"/>
  <c r="Q101" i="22"/>
  <c r="T79" i="22"/>
  <c r="O90" i="22"/>
  <c r="AD13" i="22"/>
  <c r="AD14" i="22" s="1"/>
  <c r="Y79" i="22"/>
  <c r="Q90" i="28"/>
  <c r="Q101" i="28"/>
  <c r="AC84" i="28"/>
  <c r="AD84" i="28" s="1"/>
  <c r="T84" i="28"/>
  <c r="AB83" i="28"/>
  <c r="AB86" i="28" s="1"/>
  <c r="R86" i="28"/>
  <c r="S83" i="28"/>
  <c r="O90" i="28" l="1"/>
  <c r="AC85" i="25"/>
  <c r="AC89" i="25" s="1"/>
  <c r="T83" i="25"/>
  <c r="X83" i="25" s="1"/>
  <c r="X85" i="25" s="1"/>
  <c r="X89" i="25" s="1"/>
  <c r="AD82" i="25"/>
  <c r="S85" i="25"/>
  <c r="T85" i="25" s="1"/>
  <c r="AD85" i="25"/>
  <c r="AD86" i="25" s="1"/>
  <c r="AD78" i="25"/>
  <c r="AD79" i="25" s="1"/>
  <c r="Y89" i="25"/>
  <c r="AD89" i="25" s="1"/>
  <c r="AD90" i="25" s="1"/>
  <c r="AD79" i="22"/>
  <c r="AD80" i="22" s="1"/>
  <c r="Y90" i="22"/>
  <c r="S86" i="22"/>
  <c r="AC83" i="22"/>
  <c r="AC86" i="22" s="1"/>
  <c r="AC90" i="22" s="1"/>
  <c r="T83" i="22"/>
  <c r="X83" i="22" s="1"/>
  <c r="X86" i="22" s="1"/>
  <c r="AB86" i="22"/>
  <c r="R90" i="22"/>
  <c r="R101" i="22"/>
  <c r="S86" i="28"/>
  <c r="AC83" i="28"/>
  <c r="AC86" i="28" s="1"/>
  <c r="T83" i="28"/>
  <c r="R90" i="28"/>
  <c r="R101" i="28"/>
  <c r="Y86" i="18"/>
  <c r="Y85" i="18"/>
  <c r="Y88" i="18" s="1"/>
  <c r="M74" i="18"/>
  <c r="M12" i="18"/>
  <c r="M18" i="18"/>
  <c r="X86" i="28" l="1"/>
  <c r="K31" i="31"/>
  <c r="K32" i="31" s="1"/>
  <c r="G16" i="26"/>
  <c r="T89" i="25"/>
  <c r="G38" i="26"/>
  <c r="T86" i="22"/>
  <c r="X90" i="22"/>
  <c r="S89" i="25"/>
  <c r="S100" i="25"/>
  <c r="T100" i="25" s="1"/>
  <c r="AB90" i="22"/>
  <c r="AD90" i="22" s="1"/>
  <c r="AD91" i="22" s="1"/>
  <c r="AD86" i="22"/>
  <c r="AD87" i="22" s="1"/>
  <c r="AD83" i="22"/>
  <c r="S90" i="22"/>
  <c r="S101" i="22"/>
  <c r="T101" i="22" s="1"/>
  <c r="AD86" i="28"/>
  <c r="AD87" i="28" s="1"/>
  <c r="AD83" i="28"/>
  <c r="S90" i="28"/>
  <c r="S101" i="28"/>
  <c r="T101" i="28" s="1"/>
  <c r="T86" i="28"/>
  <c r="S40" i="18"/>
  <c r="AC40" i="18" s="1"/>
  <c r="S41" i="18"/>
  <c r="AC41" i="18" s="1"/>
  <c r="S42" i="18"/>
  <c r="AC42" i="18" s="1"/>
  <c r="S43" i="18"/>
  <c r="AC43" i="18" s="1"/>
  <c r="S44" i="18"/>
  <c r="AC44" i="18" s="1"/>
  <c r="S45" i="18"/>
  <c r="AC45" i="18" s="1"/>
  <c r="S46" i="18"/>
  <c r="AC46" i="18" s="1"/>
  <c r="S47" i="18"/>
  <c r="AC47" i="18" s="1"/>
  <c r="S48" i="18"/>
  <c r="AC48" i="18" s="1"/>
  <c r="S49" i="18"/>
  <c r="AC49" i="18" s="1"/>
  <c r="S50" i="18"/>
  <c r="AC50" i="18" s="1"/>
  <c r="S39" i="18"/>
  <c r="AC39" i="18" s="1"/>
  <c r="R50" i="18"/>
  <c r="AB50" i="18" s="1"/>
  <c r="R49" i="18"/>
  <c r="AB49" i="18" s="1"/>
  <c r="R48" i="18"/>
  <c r="AB48" i="18" s="1"/>
  <c r="R47" i="18"/>
  <c r="AB47" i="18" s="1"/>
  <c r="R46" i="18"/>
  <c r="AB46" i="18" s="1"/>
  <c r="R45" i="18"/>
  <c r="AB45" i="18" s="1"/>
  <c r="R44" i="18"/>
  <c r="AB44" i="18" s="1"/>
  <c r="R43" i="18"/>
  <c r="AB43" i="18" s="1"/>
  <c r="R42" i="18"/>
  <c r="AB42" i="18" s="1"/>
  <c r="R41" i="18"/>
  <c r="AB41" i="18" s="1"/>
  <c r="R40" i="18"/>
  <c r="AB40" i="18" s="1"/>
  <c r="Q50" i="18"/>
  <c r="AA50" i="18" s="1"/>
  <c r="Q49" i="18"/>
  <c r="AA49" i="18" s="1"/>
  <c r="Q48" i="18"/>
  <c r="AA48" i="18" s="1"/>
  <c r="Q47" i="18"/>
  <c r="AA47" i="18" s="1"/>
  <c r="Q46" i="18"/>
  <c r="AA46" i="18" s="1"/>
  <c r="Q45" i="18"/>
  <c r="AA45" i="18" s="1"/>
  <c r="Q44" i="18"/>
  <c r="AA44" i="18" s="1"/>
  <c r="Q43" i="18"/>
  <c r="AA43" i="18" s="1"/>
  <c r="Q42" i="18"/>
  <c r="AA42" i="18" s="1"/>
  <c r="Q41" i="18"/>
  <c r="AA41" i="18" s="1"/>
  <c r="Q40" i="18"/>
  <c r="AA40" i="18" s="1"/>
  <c r="P50" i="18"/>
  <c r="Z50" i="18" s="1"/>
  <c r="P49" i="18"/>
  <c r="Z49" i="18" s="1"/>
  <c r="P48" i="18"/>
  <c r="Z48" i="18" s="1"/>
  <c r="P47" i="18"/>
  <c r="Z47" i="18" s="1"/>
  <c r="P46" i="18"/>
  <c r="Z46" i="18" s="1"/>
  <c r="P45" i="18"/>
  <c r="Z45" i="18" s="1"/>
  <c r="P44" i="18"/>
  <c r="Z44" i="18" s="1"/>
  <c r="P43" i="18"/>
  <c r="Z43" i="18" s="1"/>
  <c r="P42" i="18"/>
  <c r="Z42" i="18" s="1"/>
  <c r="P41" i="18"/>
  <c r="Z41" i="18" s="1"/>
  <c r="P40" i="18"/>
  <c r="Z40" i="18" s="1"/>
  <c r="O50" i="18"/>
  <c r="Y50" i="18" s="1"/>
  <c r="O40" i="18"/>
  <c r="Y40" i="18" s="1"/>
  <c r="O41" i="18"/>
  <c r="Y41" i="18" s="1"/>
  <c r="O42" i="18"/>
  <c r="Y42" i="18" s="1"/>
  <c r="O43" i="18"/>
  <c r="Y43" i="18" s="1"/>
  <c r="O44" i="18"/>
  <c r="Y44" i="18" s="1"/>
  <c r="O45" i="18"/>
  <c r="Y45" i="18" s="1"/>
  <c r="O46" i="18"/>
  <c r="Y46" i="18" s="1"/>
  <c r="O47" i="18"/>
  <c r="Y47" i="18" s="1"/>
  <c r="O48" i="18"/>
  <c r="Y48" i="18" s="1"/>
  <c r="O49" i="18"/>
  <c r="Y49" i="18" s="1"/>
  <c r="S18" i="18"/>
  <c r="AC18" i="18" s="1"/>
  <c r="S20" i="18"/>
  <c r="AC20" i="18" s="1"/>
  <c r="S28" i="18"/>
  <c r="AC28" i="18" s="1"/>
  <c r="S29" i="18"/>
  <c r="AC29" i="18" s="1"/>
  <c r="S30" i="18"/>
  <c r="AC30" i="18" s="1"/>
  <c r="S31" i="18"/>
  <c r="AC31" i="18" s="1"/>
  <c r="S32" i="18"/>
  <c r="AC32" i="18" s="1"/>
  <c r="R18" i="18"/>
  <c r="AB18" i="18" s="1"/>
  <c r="R20" i="18"/>
  <c r="AB20" i="18" s="1"/>
  <c r="R28" i="18"/>
  <c r="AB28" i="18" s="1"/>
  <c r="R29" i="18"/>
  <c r="AB29" i="18" s="1"/>
  <c r="R30" i="18"/>
  <c r="AB30" i="18" s="1"/>
  <c r="R31" i="18"/>
  <c r="AB31" i="18" s="1"/>
  <c r="R32" i="18"/>
  <c r="AB32" i="18" s="1"/>
  <c r="Q18" i="18"/>
  <c r="AA18" i="18" s="1"/>
  <c r="Q19" i="18"/>
  <c r="AA19" i="18" s="1"/>
  <c r="Q20" i="18"/>
  <c r="AA20" i="18" s="1"/>
  <c r="Q28" i="18"/>
  <c r="AA28" i="18" s="1"/>
  <c r="Q29" i="18"/>
  <c r="AA29" i="18" s="1"/>
  <c r="Q30" i="18"/>
  <c r="AA30" i="18" s="1"/>
  <c r="Q31" i="18"/>
  <c r="AA31" i="18" s="1"/>
  <c r="Q32" i="18"/>
  <c r="AA32" i="18" s="1"/>
  <c r="P18" i="18"/>
  <c r="Z18" i="18" s="1"/>
  <c r="P20" i="18"/>
  <c r="Z20" i="18" s="1"/>
  <c r="P28" i="18"/>
  <c r="Z28" i="18" s="1"/>
  <c r="P29" i="18"/>
  <c r="Z29" i="18" s="1"/>
  <c r="P30" i="18"/>
  <c r="Z30" i="18" s="1"/>
  <c r="P31" i="18"/>
  <c r="Z31" i="18" s="1"/>
  <c r="P32" i="18"/>
  <c r="Z32" i="18" s="1"/>
  <c r="O18" i="18"/>
  <c r="Y18" i="18" s="1"/>
  <c r="O20" i="18"/>
  <c r="Y20" i="18" s="1"/>
  <c r="O28" i="18"/>
  <c r="Y28" i="18" s="1"/>
  <c r="O29" i="18"/>
  <c r="Y29" i="18" s="1"/>
  <c r="O30" i="18"/>
  <c r="Y30" i="18" s="1"/>
  <c r="O31" i="18"/>
  <c r="Y31" i="18" s="1"/>
  <c r="O32" i="18"/>
  <c r="Y32" i="18" s="1"/>
  <c r="I33" i="18"/>
  <c r="P33" i="18" s="1"/>
  <c r="Z33" i="18" s="1"/>
  <c r="J33" i="18"/>
  <c r="Q33" i="18" s="1"/>
  <c r="AA33" i="18" s="1"/>
  <c r="K33" i="18"/>
  <c r="R33" i="18" s="1"/>
  <c r="AB33" i="18" s="1"/>
  <c r="L33" i="18"/>
  <c r="S33" i="18" s="1"/>
  <c r="AC33" i="18" s="1"/>
  <c r="H33" i="18"/>
  <c r="O33" i="18" s="1"/>
  <c r="Y33" i="18" s="1"/>
  <c r="P19" i="18"/>
  <c r="Z19" i="18" s="1"/>
  <c r="K19" i="18"/>
  <c r="R19" i="18" s="1"/>
  <c r="AB19" i="18" s="1"/>
  <c r="L19" i="18"/>
  <c r="S19" i="18" s="1"/>
  <c r="AC19" i="18" s="1"/>
  <c r="O19" i="18"/>
  <c r="Y19" i="18" s="1"/>
  <c r="M70" i="18"/>
  <c r="M71" i="18"/>
  <c r="M73" i="18"/>
  <c r="M69" i="18"/>
  <c r="M63" i="18"/>
  <c r="T90" i="22" l="1"/>
  <c r="F38" i="26"/>
  <c r="T90" i="28"/>
  <c r="E38" i="26"/>
  <c r="E41" i="26" s="1"/>
  <c r="G18" i="26"/>
  <c r="G41" i="26" s="1"/>
  <c r="G29" i="26"/>
  <c r="AD40" i="18"/>
  <c r="AD46" i="18"/>
  <c r="AC52" i="18"/>
  <c r="AD42" i="18"/>
  <c r="AD31" i="18"/>
  <c r="AD20" i="18"/>
  <c r="AD50" i="18"/>
  <c r="AD41" i="18"/>
  <c r="AD19" i="18"/>
  <c r="AD29" i="18"/>
  <c r="AD48" i="18"/>
  <c r="AD44" i="18"/>
  <c r="AD30" i="18"/>
  <c r="AD18" i="18"/>
  <c r="AD49" i="18"/>
  <c r="AD33" i="18"/>
  <c r="AD32" i="18"/>
  <c r="AD28" i="18"/>
  <c r="AD45" i="18"/>
  <c r="AD47" i="18"/>
  <c r="AD43" i="18"/>
  <c r="T18" i="18"/>
  <c r="U18" i="18" s="1"/>
  <c r="T32" i="18"/>
  <c r="W32" i="18" s="1"/>
  <c r="J15" i="31" s="1"/>
  <c r="T29" i="18"/>
  <c r="T33" i="18"/>
  <c r="U33" i="18" s="1"/>
  <c r="T46" i="18"/>
  <c r="V46" i="18" s="1"/>
  <c r="T42" i="18"/>
  <c r="W42" i="18" s="1"/>
  <c r="T49" i="18"/>
  <c r="T45" i="18"/>
  <c r="W45" i="18" s="1"/>
  <c r="T41" i="18"/>
  <c r="W41" i="18" s="1"/>
  <c r="T48" i="18"/>
  <c r="V48" i="18" s="1"/>
  <c r="T44" i="18"/>
  <c r="T40" i="18"/>
  <c r="W40" i="18" s="1"/>
  <c r="T20" i="18"/>
  <c r="T47" i="18"/>
  <c r="T43" i="18"/>
  <c r="W43" i="18" s="1"/>
  <c r="T31" i="18"/>
  <c r="W31" i="18" s="1"/>
  <c r="T30" i="18"/>
  <c r="W30" i="18" s="1"/>
  <c r="T50" i="18"/>
  <c r="W50" i="18" s="1"/>
  <c r="T28" i="18"/>
  <c r="W28" i="18" s="1"/>
  <c r="T19" i="18"/>
  <c r="H15" i="31" l="1"/>
  <c r="W35" i="18"/>
  <c r="F7" i="26" s="1"/>
  <c r="V52" i="18"/>
  <c r="U35" i="18"/>
  <c r="D7" i="26" s="1"/>
  <c r="D29" i="26" s="1"/>
  <c r="P98" i="18"/>
  <c r="P100" i="18" s="1"/>
  <c r="I17" i="26" s="1"/>
  <c r="Q98" i="18"/>
  <c r="Q100" i="18" s="1"/>
  <c r="J17" i="26" s="1"/>
  <c r="R98" i="18"/>
  <c r="R100" i="18" s="1"/>
  <c r="K17" i="26" s="1"/>
  <c r="S98" i="18"/>
  <c r="S100" i="18" s="1"/>
  <c r="L17" i="26" s="1"/>
  <c r="O98" i="18"/>
  <c r="P97" i="18"/>
  <c r="Q97" i="18"/>
  <c r="R97" i="18"/>
  <c r="S97" i="18"/>
  <c r="O97" i="18"/>
  <c r="M86" i="18"/>
  <c r="M85" i="18"/>
  <c r="U81" i="18" l="1"/>
  <c r="U92" i="18" s="1"/>
  <c r="H37" i="31" s="1"/>
  <c r="E8" i="26"/>
  <c r="E29" i="26" s="1"/>
  <c r="T97" i="18"/>
  <c r="T98" i="18"/>
  <c r="O100" i="18"/>
  <c r="H17" i="26" s="1"/>
  <c r="C17" i="26" s="1"/>
  <c r="O88" i="18"/>
  <c r="H16" i="26" s="1"/>
  <c r="T100" i="18" l="1"/>
  <c r="M17" i="26" s="1"/>
  <c r="O103" i="18"/>
  <c r="M62" i="18"/>
  <c r="M61" i="18"/>
  <c r="M57" i="18"/>
  <c r="M60" i="18"/>
  <c r="M59" i="18"/>
  <c r="M40" i="18"/>
  <c r="M41" i="18"/>
  <c r="M42" i="18"/>
  <c r="M43" i="18"/>
  <c r="M44" i="18"/>
  <c r="M45" i="18"/>
  <c r="M46" i="18"/>
  <c r="M47" i="18"/>
  <c r="M48" i="18"/>
  <c r="M49" i="18"/>
  <c r="M50" i="18"/>
  <c r="M39" i="18"/>
  <c r="S57" i="18"/>
  <c r="AC57" i="18" s="1"/>
  <c r="R57" i="18"/>
  <c r="AB57" i="18" s="1"/>
  <c r="Q57" i="18"/>
  <c r="AA57" i="18" s="1"/>
  <c r="P57" i="18"/>
  <c r="Z57" i="18" s="1"/>
  <c r="O57" i="18"/>
  <c r="Y57" i="18" s="1"/>
  <c r="S63" i="18"/>
  <c r="AC63" i="18" s="1"/>
  <c r="R63" i="18"/>
  <c r="AB63" i="18" s="1"/>
  <c r="Q63" i="18"/>
  <c r="AA63" i="18" s="1"/>
  <c r="P63" i="18"/>
  <c r="Z63" i="18" s="1"/>
  <c r="O63" i="18"/>
  <c r="Y63" i="18" s="1"/>
  <c r="S62" i="18"/>
  <c r="AC62" i="18" s="1"/>
  <c r="R62" i="18"/>
  <c r="AB62" i="18" s="1"/>
  <c r="Q62" i="18"/>
  <c r="AA62" i="18" s="1"/>
  <c r="P62" i="18"/>
  <c r="Z62" i="18" s="1"/>
  <c r="O62" i="18"/>
  <c r="Y62" i="18" s="1"/>
  <c r="S61" i="18"/>
  <c r="AC61" i="18" s="1"/>
  <c r="R61" i="18"/>
  <c r="AB61" i="18" s="1"/>
  <c r="Q61" i="18"/>
  <c r="AA61" i="18" s="1"/>
  <c r="P61" i="18"/>
  <c r="Z61" i="18" s="1"/>
  <c r="O61" i="18"/>
  <c r="Y61" i="18" s="1"/>
  <c r="S60" i="18"/>
  <c r="AC60" i="18" s="1"/>
  <c r="R60" i="18"/>
  <c r="AB60" i="18" s="1"/>
  <c r="Q60" i="18"/>
  <c r="AA60" i="18" s="1"/>
  <c r="P60" i="18"/>
  <c r="Z60" i="18" s="1"/>
  <c r="O60" i="18"/>
  <c r="Y60" i="18" s="1"/>
  <c r="S59" i="18"/>
  <c r="AC59" i="18" s="1"/>
  <c r="R59" i="18"/>
  <c r="AB59" i="18" s="1"/>
  <c r="Q59" i="18"/>
  <c r="AA59" i="18" s="1"/>
  <c r="P59" i="18"/>
  <c r="Z59" i="18" s="1"/>
  <c r="O59" i="18"/>
  <c r="Y59" i="18" s="1"/>
  <c r="H18" i="26" l="1"/>
  <c r="H19" i="26" s="1"/>
  <c r="AD61" i="18"/>
  <c r="AA65" i="18"/>
  <c r="AD57" i="18"/>
  <c r="AC65" i="18"/>
  <c r="AD63" i="18"/>
  <c r="AB65" i="18"/>
  <c r="AD62" i="18"/>
  <c r="Y65" i="18"/>
  <c r="AD59" i="18"/>
  <c r="Z65" i="18"/>
  <c r="AD60" i="18"/>
  <c r="T57" i="18"/>
  <c r="Q65" i="18"/>
  <c r="J11" i="26" s="1"/>
  <c r="R65" i="18"/>
  <c r="K11" i="26" s="1"/>
  <c r="O65" i="18"/>
  <c r="H11" i="26" s="1"/>
  <c r="S65" i="18"/>
  <c r="L11" i="26" s="1"/>
  <c r="T59" i="18"/>
  <c r="T60" i="18"/>
  <c r="T61" i="18"/>
  <c r="T62" i="18"/>
  <c r="V62" i="18" s="1"/>
  <c r="T63" i="18"/>
  <c r="V63" i="18" s="1"/>
  <c r="P65" i="18"/>
  <c r="I11" i="26" s="1"/>
  <c r="V65" i="18" l="1"/>
  <c r="E11" i="26" s="1"/>
  <c r="W65" i="18"/>
  <c r="F11" i="26" s="1"/>
  <c r="C11" i="26"/>
  <c r="AD65" i="18"/>
  <c r="T65" i="18"/>
  <c r="S69" i="18"/>
  <c r="AC69" i="18" s="1"/>
  <c r="S70" i="18"/>
  <c r="AC70" i="18" s="1"/>
  <c r="S71" i="18"/>
  <c r="AC71" i="18" s="1"/>
  <c r="S73" i="18"/>
  <c r="AC73" i="18" s="1"/>
  <c r="S74" i="18"/>
  <c r="AC74" i="18" s="1"/>
  <c r="S11" i="18"/>
  <c r="AC11" i="18" s="1"/>
  <c r="S12" i="18"/>
  <c r="AC12" i="18" s="1"/>
  <c r="M11" i="18"/>
  <c r="S17" i="18"/>
  <c r="AC17" i="18" s="1"/>
  <c r="AC35" i="18" s="1"/>
  <c r="R17" i="18"/>
  <c r="AB17" i="18" s="1"/>
  <c r="AB35" i="18" s="1"/>
  <c r="V81" i="18" l="1"/>
  <c r="V92" i="18" s="1"/>
  <c r="H38" i="31" s="1"/>
  <c r="AD66" i="18"/>
  <c r="AC76" i="18"/>
  <c r="S76" i="18"/>
  <c r="S52" i="18"/>
  <c r="S35" i="18"/>
  <c r="S16" i="29" s="1"/>
  <c r="S70" i="29" s="1"/>
  <c r="L8" i="26" l="1"/>
  <c r="S5" i="18"/>
  <c r="L7" i="26"/>
  <c r="S6" i="18"/>
  <c r="L12" i="26"/>
  <c r="L30" i="26" s="1"/>
  <c r="E30" i="26"/>
  <c r="L10" i="26" l="1"/>
  <c r="S81" i="29"/>
  <c r="S14" i="18"/>
  <c r="L9" i="26" s="1"/>
  <c r="AC4" i="29"/>
  <c r="AC70" i="29" s="1"/>
  <c r="AC81" i="29" s="1"/>
  <c r="M19" i="18"/>
  <c r="M20" i="18"/>
  <c r="M28" i="18"/>
  <c r="M29" i="18"/>
  <c r="M30" i="18"/>
  <c r="M31" i="18"/>
  <c r="M32" i="18"/>
  <c r="M33" i="18"/>
  <c r="M17" i="18"/>
  <c r="P17" i="18"/>
  <c r="Z17" i="18" s="1"/>
  <c r="Z35" i="18" s="1"/>
  <c r="Q17" i="18"/>
  <c r="AA17" i="18" s="1"/>
  <c r="AA35" i="18" s="1"/>
  <c r="O17" i="18"/>
  <c r="O39" i="18"/>
  <c r="Y39" i="18" s="1"/>
  <c r="Y52" i="18" s="1"/>
  <c r="O70" i="18"/>
  <c r="Y70" i="18" s="1"/>
  <c r="P70" i="18"/>
  <c r="Z70" i="18" s="1"/>
  <c r="Q70" i="18"/>
  <c r="AA70" i="18" s="1"/>
  <c r="R70" i="18"/>
  <c r="AB70" i="18" s="1"/>
  <c r="O71" i="18"/>
  <c r="Y71" i="18" s="1"/>
  <c r="P71" i="18"/>
  <c r="Z71" i="18" s="1"/>
  <c r="Q71" i="18"/>
  <c r="AA71" i="18" s="1"/>
  <c r="R71" i="18"/>
  <c r="AB71" i="18" s="1"/>
  <c r="O73" i="18"/>
  <c r="Y73" i="18" s="1"/>
  <c r="P73" i="18"/>
  <c r="Z73" i="18" s="1"/>
  <c r="Q73" i="18"/>
  <c r="AA73" i="18" s="1"/>
  <c r="R73" i="18"/>
  <c r="AB73" i="18" s="1"/>
  <c r="O74" i="18"/>
  <c r="Y74" i="18" s="1"/>
  <c r="P74" i="18"/>
  <c r="Z74" i="18" s="1"/>
  <c r="Q74" i="18"/>
  <c r="AA74" i="18" s="1"/>
  <c r="R74" i="18"/>
  <c r="AB74" i="18" s="1"/>
  <c r="P69" i="18"/>
  <c r="Z69" i="18" s="1"/>
  <c r="Q69" i="18"/>
  <c r="AA69" i="18" s="1"/>
  <c r="R69" i="18"/>
  <c r="AB69" i="18" s="1"/>
  <c r="O69" i="18"/>
  <c r="Y69" i="18" s="1"/>
  <c r="O12" i="18"/>
  <c r="Y12" i="18" s="1"/>
  <c r="P12" i="18"/>
  <c r="Z12" i="18" s="1"/>
  <c r="Q12" i="18"/>
  <c r="AA12" i="18" s="1"/>
  <c r="R12" i="18"/>
  <c r="AB12" i="18" s="1"/>
  <c r="P11" i="18"/>
  <c r="Z11" i="18" s="1"/>
  <c r="Q11" i="18"/>
  <c r="AA11" i="18" s="1"/>
  <c r="R11" i="18"/>
  <c r="AB11" i="18" s="1"/>
  <c r="O11" i="18"/>
  <c r="Y11" i="18" s="1"/>
  <c r="P39" i="18"/>
  <c r="Z39" i="18" s="1"/>
  <c r="Z52" i="18" s="1"/>
  <c r="Q39" i="18"/>
  <c r="AA39" i="18" s="1"/>
  <c r="AA52" i="18" s="1"/>
  <c r="R39" i="18"/>
  <c r="AB39" i="18" s="1"/>
  <c r="Y17" i="18" l="1"/>
  <c r="AD17" i="18" s="1"/>
  <c r="T17" i="18"/>
  <c r="AD11" i="18"/>
  <c r="AD69" i="18"/>
  <c r="AD39" i="18"/>
  <c r="AB52" i="18"/>
  <c r="AD52" i="18" s="1"/>
  <c r="AD53" i="18" s="1"/>
  <c r="Y35" i="18"/>
  <c r="AD35" i="18" s="1"/>
  <c r="AD36" i="18" s="1"/>
  <c r="AD12" i="18"/>
  <c r="AB76" i="18"/>
  <c r="Z76" i="18"/>
  <c r="AA76" i="18"/>
  <c r="AD74" i="18"/>
  <c r="AD73" i="18"/>
  <c r="AD71" i="18"/>
  <c r="AD70" i="18"/>
  <c r="Y76" i="18"/>
  <c r="T12" i="18"/>
  <c r="W12" i="18" s="1"/>
  <c r="J7" i="31" s="1"/>
  <c r="T74" i="18"/>
  <c r="W74" i="18" s="1"/>
  <c r="T73" i="18"/>
  <c r="W73" i="18" s="1"/>
  <c r="T71" i="18"/>
  <c r="W71" i="18" s="1"/>
  <c r="T70" i="18"/>
  <c r="W70" i="18" s="1"/>
  <c r="T11" i="18"/>
  <c r="W11" i="18" s="1"/>
  <c r="J8" i="31" s="1"/>
  <c r="T69" i="18"/>
  <c r="W69" i="18" s="1"/>
  <c r="T39" i="18"/>
  <c r="W39" i="18" s="1"/>
  <c r="W52" i="18" s="1"/>
  <c r="F8" i="26" s="1"/>
  <c r="P76" i="18"/>
  <c r="Q76" i="18"/>
  <c r="R76" i="18"/>
  <c r="O76" i="18"/>
  <c r="P35" i="18"/>
  <c r="Q35" i="18"/>
  <c r="Q16" i="29" s="1"/>
  <c r="Q70" i="29" s="1"/>
  <c r="R35" i="18"/>
  <c r="R16" i="29" s="1"/>
  <c r="R70" i="29" s="1"/>
  <c r="O35" i="18"/>
  <c r="P52" i="18"/>
  <c r="Q52" i="18"/>
  <c r="R52" i="18"/>
  <c r="O52" i="18"/>
  <c r="P16" i="29" l="1"/>
  <c r="P70" i="29" s="1"/>
  <c r="O6" i="18"/>
  <c r="O16" i="29"/>
  <c r="O70" i="29" s="1"/>
  <c r="K8" i="26"/>
  <c r="R5" i="18"/>
  <c r="J8" i="26"/>
  <c r="Q5" i="18"/>
  <c r="H8" i="26"/>
  <c r="O5" i="18"/>
  <c r="I8" i="26"/>
  <c r="P5" i="18"/>
  <c r="K7" i="26"/>
  <c r="R6" i="18"/>
  <c r="R14" i="18" s="1"/>
  <c r="K9" i="26" s="1"/>
  <c r="H7" i="26"/>
  <c r="J7" i="26"/>
  <c r="Q6" i="18"/>
  <c r="I7" i="26"/>
  <c r="P6" i="18"/>
  <c r="J12" i="26"/>
  <c r="J30" i="26" s="1"/>
  <c r="I12" i="26"/>
  <c r="I30" i="26" s="1"/>
  <c r="H12" i="26"/>
  <c r="H30" i="26" s="1"/>
  <c r="K12" i="26"/>
  <c r="K30" i="26" s="1"/>
  <c r="W76" i="18"/>
  <c r="P86" i="18"/>
  <c r="Z86" i="18" s="1"/>
  <c r="P85" i="18"/>
  <c r="Z85" i="18" s="1"/>
  <c r="AD76" i="18"/>
  <c r="T76" i="18"/>
  <c r="T52" i="18"/>
  <c r="T35" i="18"/>
  <c r="H29" i="26" l="1"/>
  <c r="T70" i="29"/>
  <c r="C7" i="26"/>
  <c r="T5" i="18"/>
  <c r="W5" i="18" s="1"/>
  <c r="T6" i="18"/>
  <c r="W6" i="18" s="1"/>
  <c r="P14" i="18"/>
  <c r="I9" i="26" s="1"/>
  <c r="C12" i="26"/>
  <c r="C30" i="26" s="1"/>
  <c r="Q14" i="18"/>
  <c r="J9" i="26" s="1"/>
  <c r="D39" i="26"/>
  <c r="C39" i="26" s="1"/>
  <c r="F12" i="26"/>
  <c r="F30" i="26" s="1"/>
  <c r="Q81" i="29"/>
  <c r="J10" i="26"/>
  <c r="I10" i="26"/>
  <c r="P81" i="29"/>
  <c r="K10" i="26"/>
  <c r="R81" i="29"/>
  <c r="H10" i="26"/>
  <c r="O14" i="18"/>
  <c r="C8" i="26"/>
  <c r="AA4" i="29"/>
  <c r="AA70" i="29" s="1"/>
  <c r="AA81" i="29" s="1"/>
  <c r="AB4" i="29"/>
  <c r="AB70" i="29" s="1"/>
  <c r="AB81" i="29" s="1"/>
  <c r="Y4" i="29"/>
  <c r="T4" i="29"/>
  <c r="Z4" i="29"/>
  <c r="Z70" i="29" s="1"/>
  <c r="Z81" i="29" s="1"/>
  <c r="Q85" i="18"/>
  <c r="R85" i="18" s="1"/>
  <c r="S85" i="18" s="1"/>
  <c r="AC85" i="18" s="1"/>
  <c r="Z88" i="18"/>
  <c r="Q86" i="18"/>
  <c r="AA86" i="18" s="1"/>
  <c r="P88" i="18"/>
  <c r="AD77" i="18"/>
  <c r="J14" i="31" l="1"/>
  <c r="AA85" i="18"/>
  <c r="C10" i="26"/>
  <c r="C31" i="26" s="1"/>
  <c r="P103" i="18"/>
  <c r="I16" i="26"/>
  <c r="I29" i="26" s="1"/>
  <c r="T14" i="18"/>
  <c r="H9" i="26"/>
  <c r="H13" i="26" s="1"/>
  <c r="W4" i="29"/>
  <c r="W16" i="29" s="1"/>
  <c r="H40" i="26"/>
  <c r="C40" i="26" s="1"/>
  <c r="W14" i="18"/>
  <c r="T16" i="29"/>
  <c r="H37" i="26" s="1"/>
  <c r="AD4" i="29"/>
  <c r="R86" i="18"/>
  <c r="AB86" i="18" s="1"/>
  <c r="AA88" i="18"/>
  <c r="Q88" i="18"/>
  <c r="J16" i="26" s="1"/>
  <c r="O81" i="18"/>
  <c r="AB85" i="18"/>
  <c r="T85" i="18"/>
  <c r="W85" i="18" s="1"/>
  <c r="P81" i="18"/>
  <c r="W70" i="29" l="1"/>
  <c r="W81" i="29" s="1"/>
  <c r="L39" i="31" s="1"/>
  <c r="J30" i="31"/>
  <c r="R88" i="18"/>
  <c r="K16" i="26" s="1"/>
  <c r="K29" i="26" s="1"/>
  <c r="S86" i="18"/>
  <c r="AC86" i="18" s="1"/>
  <c r="AC88" i="18" s="1"/>
  <c r="C9" i="26"/>
  <c r="H28" i="26"/>
  <c r="H32" i="26" s="1"/>
  <c r="H41" i="26"/>
  <c r="F10" i="26"/>
  <c r="F31" i="26" s="1"/>
  <c r="AD16" i="29"/>
  <c r="AD17" i="29" s="1"/>
  <c r="Y70" i="29"/>
  <c r="O81" i="29"/>
  <c r="T81" i="29"/>
  <c r="L36" i="31" s="1"/>
  <c r="M36" i="31" s="1"/>
  <c r="I13" i="26"/>
  <c r="I14" i="26" s="1"/>
  <c r="I28" i="26"/>
  <c r="I32" i="26" s="1"/>
  <c r="O92" i="18"/>
  <c r="W81" i="18"/>
  <c r="I18" i="26"/>
  <c r="I19" i="26" s="1"/>
  <c r="H14" i="26"/>
  <c r="J29" i="26"/>
  <c r="Q103" i="18"/>
  <c r="R103" i="18"/>
  <c r="T86" i="18"/>
  <c r="W86" i="18" s="1"/>
  <c r="W88" i="18" s="1"/>
  <c r="F16" i="26" s="1"/>
  <c r="S88" i="18"/>
  <c r="L16" i="26" s="1"/>
  <c r="AD85" i="18"/>
  <c r="AB88" i="18"/>
  <c r="P92" i="18"/>
  <c r="J28" i="26"/>
  <c r="L41" i="31" l="1"/>
  <c r="J31" i="31"/>
  <c r="AD86" i="18"/>
  <c r="K18" i="26"/>
  <c r="K19" i="26" s="1"/>
  <c r="Y81" i="29"/>
  <c r="AD81" i="29" s="1"/>
  <c r="AD82" i="29" s="1"/>
  <c r="AD70" i="29"/>
  <c r="AD71" i="29" s="1"/>
  <c r="F18" i="26"/>
  <c r="F29" i="26"/>
  <c r="J32" i="26"/>
  <c r="W92" i="18"/>
  <c r="H39" i="31" s="1"/>
  <c r="H41" i="31" s="1"/>
  <c r="T88" i="18"/>
  <c r="D38" i="26" s="1"/>
  <c r="J18" i="26"/>
  <c r="J19" i="26" s="1"/>
  <c r="Q81" i="18"/>
  <c r="J13" i="26"/>
  <c r="S103" i="18"/>
  <c r="T103" i="18" s="1"/>
  <c r="AD88" i="18"/>
  <c r="AD89" i="18" s="1"/>
  <c r="L28" i="26"/>
  <c r="K28" i="26"/>
  <c r="K32" i="26" s="1"/>
  <c r="J32" i="31" l="1"/>
  <c r="F41" i="26"/>
  <c r="C38" i="26"/>
  <c r="C16" i="26"/>
  <c r="L29" i="26"/>
  <c r="L32" i="26" s="1"/>
  <c r="L18" i="26"/>
  <c r="L19" i="26" s="1"/>
  <c r="Q92" i="18"/>
  <c r="J14" i="26"/>
  <c r="R81" i="18"/>
  <c r="R92" i="18" s="1"/>
  <c r="K13" i="26"/>
  <c r="S81" i="18"/>
  <c r="S92" i="18" s="1"/>
  <c r="L13" i="26"/>
  <c r="D37" i="26"/>
  <c r="K14" i="26" l="1"/>
  <c r="D41" i="26"/>
  <c r="C37" i="26"/>
  <c r="C18" i="26"/>
  <c r="C29" i="26"/>
  <c r="C13" i="26"/>
  <c r="C28" i="26"/>
  <c r="T81" i="18"/>
  <c r="T92" i="18" s="1"/>
  <c r="L14" i="26"/>
  <c r="C32" i="26" l="1"/>
  <c r="C21" i="26"/>
  <c r="C19" i="26"/>
  <c r="C41" i="26" s="1"/>
  <c r="AD65" i="28"/>
  <c r="AD64" i="28"/>
  <c r="W15" i="28"/>
  <c r="W79" i="28" l="1"/>
  <c r="W90" i="28" s="1"/>
  <c r="I39" i="31" s="1"/>
  <c r="M39" i="31" s="1"/>
  <c r="F9" i="26"/>
  <c r="F13" i="26" s="1"/>
  <c r="F28" i="26" l="1"/>
  <c r="F32" i="26" s="1"/>
  <c r="K10" i="31"/>
  <c r="K9" i="31"/>
  <c r="K13" i="31"/>
  <c r="K11" i="31"/>
  <c r="K14" i="31"/>
  <c r="K12" i="31"/>
  <c r="X15" i="28" l="1"/>
  <c r="G9" i="26" l="1"/>
  <c r="X79" i="28"/>
  <c r="X90" i="28" s="1"/>
  <c r="I40" i="31" s="1"/>
  <c r="M40" i="31" s="1"/>
  <c r="G28" i="26" l="1"/>
  <c r="G32" i="26" s="1"/>
  <c r="G13" i="26"/>
  <c r="H13" i="31"/>
  <c r="H32" i="31" s="1"/>
  <c r="L32" i="31" s="1"/>
  <c r="I13" i="31"/>
  <c r="I11" i="31"/>
  <c r="H9" i="31"/>
  <c r="I9" i="31"/>
  <c r="H10" i="31"/>
  <c r="H11" i="31"/>
  <c r="I10" i="31"/>
  <c r="U15" i="28"/>
  <c r="D9" i="26" s="1"/>
  <c r="H14" i="31"/>
  <c r="I14" i="31"/>
  <c r="I12" i="31"/>
  <c r="H12" i="31"/>
  <c r="V15" i="28"/>
  <c r="V79" i="28" s="1"/>
  <c r="V90" i="28" s="1"/>
  <c r="I38" i="31" s="1"/>
  <c r="M38" i="31" s="1"/>
  <c r="E9" i="26"/>
  <c r="E28" i="26" s="1"/>
  <c r="E32" i="26" s="1"/>
  <c r="D13" i="26" l="1"/>
  <c r="D28" i="26"/>
  <c r="D32" i="26" s="1"/>
  <c r="E13" i="26"/>
  <c r="U79" i="28"/>
  <c r="U90" i="28" s="1"/>
  <c r="I37" i="31" s="1"/>
  <c r="I41" i="31" l="1"/>
  <c r="M41" i="31" s="1"/>
  <c r="M37" i="31"/>
  <c r="C14" i="26"/>
  <c r="AB4" i="18"/>
  <c r="Y7" i="18"/>
  <c r="Z4" i="18"/>
  <c r="Z14" i="18" s="1"/>
  <c r="Z81" i="18" s="1"/>
  <c r="Z92" i="18" s="1"/>
  <c r="AD4" i="18"/>
  <c r="Y5" i="18"/>
  <c r="Y8" i="18"/>
  <c r="Y14" i="18" s="1"/>
  <c r="Y9" i="18"/>
  <c r="AD9" i="18" s="1"/>
  <c r="AA4" i="18"/>
  <c r="Y6" i="18"/>
  <c r="AD6" i="18" s="1"/>
  <c r="Y4" i="18"/>
  <c r="AC4" i="18"/>
  <c r="AB8" i="18"/>
  <c r="AB7" i="18"/>
  <c r="Z8" i="18"/>
  <c r="AA7" i="18"/>
  <c r="AA8" i="18"/>
  <c r="AB6" i="18"/>
  <c r="Z7" i="18"/>
  <c r="AD7" i="18" s="1"/>
  <c r="AC5" i="18"/>
  <c r="AC8" i="18"/>
  <c r="Z6" i="18"/>
  <c r="AB5" i="18"/>
  <c r="AB14" i="18" s="1"/>
  <c r="AB81" i="18" s="1"/>
  <c r="AB92" i="18" s="1"/>
  <c r="AC6" i="18"/>
  <c r="AB9" i="18"/>
  <c r="AD10" i="18"/>
  <c r="AA9" i="18"/>
  <c r="AA5" i="18"/>
  <c r="Z9" i="18"/>
  <c r="Z5" i="18"/>
  <c r="AC9" i="18"/>
  <c r="AA6" i="18"/>
  <c r="AA14" i="18" s="1"/>
  <c r="AA81" i="18" s="1"/>
  <c r="AA92" i="18" s="1"/>
  <c r="AC7" i="18"/>
  <c r="AC14" i="18" s="1"/>
  <c r="AC81" i="18" s="1"/>
  <c r="AC92" i="18" s="1"/>
  <c r="Y81" i="18" l="1"/>
  <c r="AD14" i="18"/>
  <c r="AD15" i="18" s="1"/>
  <c r="AD5" i="18"/>
  <c r="AD8" i="18"/>
  <c r="AD81" i="18" l="1"/>
  <c r="AD82" i="18" s="1"/>
  <c r="Y92" i="18"/>
  <c r="AD92" i="18" s="1"/>
  <c r="AD93" i="18" s="1"/>
  <c r="AD9" i="28"/>
  <c r="Y9" i="28"/>
  <c r="AB90" i="28"/>
  <c r="AB79" i="28"/>
  <c r="AB15" i="28"/>
  <c r="AB5" i="28"/>
  <c r="AD56" i="28"/>
  <c r="Y56" i="28"/>
  <c r="AD11" i="28"/>
  <c r="Y11" i="28"/>
  <c r="AD16" i="28"/>
  <c r="AD15" i="28"/>
  <c r="AD6" i="28"/>
  <c r="Y6" i="28"/>
  <c r="AD8" i="28"/>
  <c r="Y8" i="28"/>
  <c r="AD5" i="28"/>
  <c r="AD80" i="28"/>
  <c r="AD79" i="28"/>
  <c r="AA56" i="28"/>
  <c r="AB56" i="28"/>
  <c r="AC56" i="28"/>
  <c r="Z56" i="28"/>
  <c r="AC5" i="28"/>
  <c r="AC15" i="28"/>
  <c r="AC79" i="28"/>
  <c r="AC90" i="28"/>
  <c r="AC8" i="28"/>
  <c r="Z8" i="28"/>
  <c r="AA8" i="28"/>
  <c r="AC9" i="28"/>
  <c r="AB11" i="28"/>
  <c r="AB10" i="28"/>
  <c r="Z10" i="28"/>
  <c r="AA10" i="28"/>
  <c r="AD10" i="28"/>
  <c r="AB7" i="28"/>
  <c r="AB6" i="28"/>
  <c r="AC7" i="28"/>
  <c r="AA6" i="28"/>
  <c r="Z11" i="28"/>
  <c r="AA9" i="28"/>
  <c r="AB8" i="28"/>
  <c r="AB9" i="28"/>
  <c r="AC11" i="28"/>
  <c r="Z7" i="28"/>
  <c r="Z6" i="28"/>
  <c r="AA7" i="28"/>
  <c r="AC10" i="28"/>
  <c r="Z9" i="28"/>
  <c r="AC6" i="28"/>
  <c r="AA11" i="28"/>
  <c r="AA5" i="28"/>
  <c r="AA15" i="28"/>
  <c r="AA79" i="28"/>
  <c r="AA90" i="28"/>
  <c r="Z5" i="28"/>
  <c r="Z15" i="28"/>
  <c r="Z79" i="28"/>
  <c r="Z90" i="28"/>
  <c r="Y5" i="28"/>
  <c r="Y15" i="28"/>
  <c r="Y79" i="28"/>
  <c r="Y90" i="28"/>
  <c r="AD90" i="28"/>
  <c r="AD91" i="28"/>
  <c r="Y10" i="28"/>
  <c r="Y7" i="28"/>
  <c r="AD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6" authorId="0" shapeId="0" xr:uid="{5D688380-AC91-4888-B083-BD591F8C71F3}">
      <text>
        <r>
          <rPr>
            <b/>
            <sz val="9"/>
            <color indexed="81"/>
            <rFont val="Tahoma"/>
            <family val="2"/>
          </rPr>
          <t>Author:</t>
        </r>
        <r>
          <rPr>
            <sz val="9"/>
            <color indexed="81"/>
            <rFont val="Tahoma"/>
            <family val="2"/>
          </rPr>
          <t xml:space="preserve">
Attention, en termes d'affichage, le GCF ne pourra pas financer des opérations de maintenance, sauf as exceptionnel et auquel cas, il faut le faire valider par l'AFD !!!
En général, ce sont les Etats qui pennent en charge cette partie</t>
        </r>
      </text>
    </comment>
    <comment ref="I16" authorId="0" shapeId="0" xr:uid="{AFFA4D82-82B4-4EE2-AD53-42B8A7F82F94}">
      <text>
        <r>
          <rPr>
            <b/>
            <sz val="9"/>
            <color indexed="81"/>
            <rFont val="Tahoma"/>
            <family val="2"/>
          </rPr>
          <t>Author:</t>
        </r>
        <r>
          <rPr>
            <sz val="9"/>
            <color indexed="81"/>
            <rFont val="Tahoma"/>
            <family val="2"/>
          </rPr>
          <t xml:space="preserve">
ce qui voudrait dire que les premiers services seraient disponibles à cette date ? </t>
        </r>
      </text>
    </comment>
    <comment ref="L16" authorId="0" shapeId="0" xr:uid="{71169D57-F548-4F55-A040-2E0591C8BF37}">
      <text>
        <r>
          <rPr>
            <b/>
            <sz val="9"/>
            <color indexed="81"/>
            <rFont val="Tahoma"/>
            <family val="2"/>
          </rPr>
          <t>Author:</t>
        </r>
        <r>
          <rPr>
            <sz val="9"/>
            <color indexed="81"/>
            <rFont val="Tahoma"/>
            <family val="2"/>
          </rPr>
          <t xml:space="preserve">
7% des couts unitaires à l'horizon 2075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48" authorId="0" shapeId="0" xr:uid="{00000000-0006-0000-0000-000001000000}">
      <text>
        <r>
          <rPr>
            <b/>
            <sz val="9"/>
            <color indexed="81"/>
            <rFont val="Tahoma"/>
            <family val="2"/>
          </rPr>
          <t>Author:</t>
        </r>
        <r>
          <rPr>
            <sz val="9"/>
            <color indexed="81"/>
            <rFont val="Tahoma"/>
            <family val="2"/>
          </rPr>
          <t xml:space="preserve">
Nouvelle chaine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48" authorId="0" shapeId="0" xr:uid="{42F2ABF0-A3D3-4093-AFCF-1823E3083FFB}">
      <text>
        <r>
          <rPr>
            <b/>
            <sz val="9"/>
            <color indexed="81"/>
            <rFont val="Tahoma"/>
            <family val="2"/>
          </rPr>
          <t>Author:</t>
        </r>
        <r>
          <rPr>
            <sz val="9"/>
            <color indexed="81"/>
            <rFont val="Tahoma"/>
            <family val="2"/>
          </rPr>
          <t xml:space="preserve">
Nouvelle chaine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48" authorId="0" shapeId="0" xr:uid="{5B37796B-D881-4A99-B659-15500C9383C8}">
      <text>
        <r>
          <rPr>
            <b/>
            <sz val="9"/>
            <color indexed="81"/>
            <rFont val="Tahoma"/>
            <family val="2"/>
          </rPr>
          <t>Author:</t>
        </r>
        <r>
          <rPr>
            <sz val="9"/>
            <color indexed="81"/>
            <rFont val="Tahoma"/>
            <family val="2"/>
          </rPr>
          <t xml:space="preserve">
Nouvelle chaine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47" authorId="0" shapeId="0" xr:uid="{155DCF3C-DAF2-4394-B1AB-F08DA7965C4F}">
      <text>
        <r>
          <rPr>
            <b/>
            <sz val="9"/>
            <color indexed="81"/>
            <rFont val="Tahoma"/>
            <family val="2"/>
          </rPr>
          <t>Author:</t>
        </r>
        <r>
          <rPr>
            <sz val="9"/>
            <color indexed="81"/>
            <rFont val="Tahoma"/>
            <family val="2"/>
          </rPr>
          <t xml:space="preserve">
Nouvelle chaine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4" authorId="0" shapeId="0" xr:uid="{635D94CC-CCDD-4F2C-A826-A69188F39FC3}">
      <text>
        <r>
          <rPr>
            <b/>
            <sz val="9"/>
            <color indexed="81"/>
            <rFont val="Tahoma"/>
            <charset val="1"/>
          </rPr>
          <t>Author:</t>
        </r>
        <r>
          <rPr>
            <sz val="9"/>
            <color indexed="81"/>
            <rFont val="Tahoma"/>
            <charset val="1"/>
          </rPr>
          <t xml:space="preserve">
attention 5% max du budget</t>
        </r>
      </text>
    </comment>
    <comment ref="L37" authorId="0" shapeId="0" xr:uid="{6B2B002B-83A5-4512-AB4D-EEA172CA2265}">
      <text>
        <r>
          <rPr>
            <b/>
            <sz val="9"/>
            <color indexed="81"/>
            <rFont val="Tahoma"/>
            <family val="2"/>
          </rPr>
          <t>Author:</t>
        </r>
        <r>
          <rPr>
            <sz val="9"/>
            <color indexed="81"/>
            <rFont val="Tahoma"/>
            <family val="2"/>
          </rPr>
          <t xml:space="preserve">
Nouvelle chaine</t>
        </r>
      </text>
    </comment>
  </commentList>
</comments>
</file>

<file path=xl/sharedStrings.xml><?xml version="1.0" encoding="utf-8"?>
<sst xmlns="http://schemas.openxmlformats.org/spreadsheetml/2006/main" count="1988" uniqueCount="282">
  <si>
    <t>TOTAL</t>
  </si>
  <si>
    <t>Formation</t>
  </si>
  <si>
    <t>Radar doppler</t>
  </si>
  <si>
    <t>Outil de climatologie</t>
  </si>
  <si>
    <t>OBS</t>
  </si>
  <si>
    <t>INFO</t>
  </si>
  <si>
    <t>Construction</t>
  </si>
  <si>
    <t>Sous-projets</t>
  </si>
  <si>
    <t>TRANS</t>
  </si>
  <si>
    <t>Budget
2018</t>
  </si>
  <si>
    <r>
      <t>Budget
2019</t>
    </r>
    <r>
      <rPr>
        <sz val="11"/>
        <color theme="1"/>
        <rFont val="Calibri"/>
        <family val="2"/>
        <scheme val="minor"/>
      </rPr>
      <t/>
    </r>
  </si>
  <si>
    <r>
      <t>Budget
2020</t>
    </r>
    <r>
      <rPr>
        <sz val="11"/>
        <color theme="1"/>
        <rFont val="Calibri"/>
        <family val="2"/>
        <scheme val="minor"/>
      </rPr>
      <t/>
    </r>
  </si>
  <si>
    <r>
      <t>Budget
2021</t>
    </r>
    <r>
      <rPr>
        <sz val="11"/>
        <color theme="1"/>
        <rFont val="Calibri"/>
        <family val="2"/>
        <scheme val="minor"/>
      </rPr>
      <t/>
    </r>
  </si>
  <si>
    <t xml:space="preserve">Systèmes d'Information </t>
  </si>
  <si>
    <t>Système de radiosondage  et Générateur d'Hydrogène</t>
  </si>
  <si>
    <t>Affichage Public</t>
  </si>
  <si>
    <t>Consultance prévision crues</t>
  </si>
  <si>
    <t>Systèmes d'Observation</t>
  </si>
  <si>
    <t>Accompagnement</t>
  </si>
  <si>
    <t>INF</t>
  </si>
  <si>
    <t>Collecte de Données</t>
  </si>
  <si>
    <t>Gestion de Projet &amp; assistance</t>
  </si>
  <si>
    <t>Intégration systèmes d'information</t>
  </si>
  <si>
    <t>Intégration systèmes d'observations</t>
  </si>
  <si>
    <t>Support Technique OBS</t>
  </si>
  <si>
    <t>Support Technique INFO</t>
  </si>
  <si>
    <t>Système de production TV</t>
  </si>
  <si>
    <t>Consultance érosion côtière</t>
  </si>
  <si>
    <t>Consultance sécurité alimentaire</t>
  </si>
  <si>
    <t>SERVICES</t>
  </si>
  <si>
    <t>Bouée hauteur vague</t>
  </si>
  <si>
    <t>Réhabilitation centre de maintenance</t>
  </si>
  <si>
    <t>Système automatique d'observation aéroport</t>
  </si>
  <si>
    <t>Réhabilitation centre de télécom</t>
  </si>
  <si>
    <t>Type</t>
  </si>
  <si>
    <t>Equipement</t>
  </si>
  <si>
    <t>Système</t>
  </si>
  <si>
    <t>Stockage archive et traitement des données</t>
  </si>
  <si>
    <t>Production de dossiers de vol</t>
  </si>
  <si>
    <t>Production d'alertes et produits</t>
  </si>
  <si>
    <t>Assistance technique</t>
  </si>
  <si>
    <t>Assistance à  transition et  conception</t>
  </si>
  <si>
    <t>Modèles pour urgences (pollution atmo, marine, …)</t>
  </si>
  <si>
    <t>Modèles atmosphériques: descente d'échelle dynamique</t>
  </si>
  <si>
    <t>Centre de calcul (énergie, mise au normes réseau, …)</t>
  </si>
  <si>
    <t>Total qté</t>
  </si>
  <si>
    <t>Budget Unitaire</t>
  </si>
  <si>
    <t>Tour radar</t>
  </si>
  <si>
    <t>Budget
2022</t>
  </si>
  <si>
    <t>Agro-Météorologie</t>
  </si>
  <si>
    <t>Services autres secteurs</t>
  </si>
  <si>
    <t>Réseau national d'observation stations agro mto</t>
  </si>
  <si>
    <t>Réseau national d'observation mini stations agro mto</t>
  </si>
  <si>
    <t>Véhicules</t>
  </si>
  <si>
    <t>Renforcement institutionnel</t>
  </si>
  <si>
    <t>Formation communautaire et simulations sur l'utilisation des produits et le renforcement de la capacité d'intervention</t>
  </si>
  <si>
    <t>Renforcer l'engagement citoyen et le suivi de la satisfaction des utilisateurs finaux, sur la base d'enquêtes sur les besoins et de mécanismes permettant des retours d'utilisateurs sur les services</t>
  </si>
  <si>
    <t>Besoins OP TEC</t>
  </si>
  <si>
    <t>Besoins OP RH</t>
  </si>
  <si>
    <t>Salaires totaux</t>
  </si>
  <si>
    <t>Personnel</t>
  </si>
  <si>
    <t>Salaires</t>
  </si>
  <si>
    <t>Nombre total</t>
  </si>
  <si>
    <t>Nombre lié au projet</t>
  </si>
  <si>
    <t>TOTAL INVEST</t>
  </si>
  <si>
    <t>Risque inondation: calage des images radar</t>
  </si>
  <si>
    <t>Challenge</t>
  </si>
  <si>
    <t>Site Web et applications mobile pour secteurs pro (marine, inondation, ...)</t>
  </si>
  <si>
    <t>Postes de travail du prévisionniste</t>
  </si>
  <si>
    <t>Formation diplômante (incluant l'agrométéorologie et la gestion du risque inondation)</t>
  </si>
  <si>
    <t>Services agroclimatiques</t>
  </si>
  <si>
    <t>Embauches projet</t>
  </si>
  <si>
    <t>Réhabilitation des bâtiments à Moroni</t>
  </si>
  <si>
    <t>Batiment pour Anjouan &amp; Moheli (PNUD)</t>
  </si>
  <si>
    <t>Budget
2021</t>
  </si>
  <si>
    <t>Budget
2023</t>
  </si>
  <si>
    <t>Budget
2024</t>
  </si>
  <si>
    <t>Budget
2025</t>
  </si>
  <si>
    <t>Réseau national d'observation synop (PNUD)</t>
  </si>
  <si>
    <t xml:space="preserve">Réseau pluvio risque d'inondation </t>
  </si>
  <si>
    <t>Formation générale (incluant l'agrométéorologie et la gestion du risque inondation)</t>
  </si>
  <si>
    <t>Fourniture de services (informations et alertes) directement aux bénéficiaires (y compris avec les opérateurs de téléphonie mobile ou autres)</t>
  </si>
  <si>
    <t>Système de radiosondage  et Générateur d'Hydrogène Agalega, et Saint Brandon et st Rodrigue</t>
  </si>
  <si>
    <t>Réseau national d'observation synop aws</t>
  </si>
  <si>
    <t>Réseau foudre station Rodrigue</t>
  </si>
  <si>
    <t>Collecte de Données: connectés 30 AWS</t>
  </si>
  <si>
    <t>Réseau pluvio risque d'inondation Port Louis, Cottage</t>
  </si>
  <si>
    <t>Outil de climatologie - CDMS</t>
  </si>
  <si>
    <t>Wave radar hauteur vague Maurice Nord, Rodrigue Nord et Agalega</t>
  </si>
  <si>
    <t>Marégraphe 1 maurice, rodrigue, agalega st brandon</t>
  </si>
  <si>
    <t>Extension des bâtiments financé par gvnt</t>
  </si>
  <si>
    <t>AMSS</t>
  </si>
  <si>
    <t>Upgrade Production d'alertes et produits réseaux sociaux</t>
  </si>
  <si>
    <t>Modèles pour urgences (hydraulique urbaine avec NDRRMC, …)</t>
  </si>
  <si>
    <t>Operations &amp; Maintenance</t>
  </si>
  <si>
    <t>TOTAL PROJET</t>
  </si>
  <si>
    <t>Opérations Post Projet par an</t>
  </si>
  <si>
    <t>AFD</t>
  </si>
  <si>
    <t xml:space="preserve">devise locale </t>
  </si>
  <si>
    <t>USD</t>
  </si>
  <si>
    <t>Dimensionnement quantité</t>
  </si>
  <si>
    <t>Fin.
AFD, EU, GCF, GVNT</t>
  </si>
  <si>
    <t>Durée de vie (an)</t>
  </si>
  <si>
    <t>Composant 1</t>
  </si>
  <si>
    <t>Composant 2</t>
  </si>
  <si>
    <t>Composant 3</t>
  </si>
  <si>
    <t>Composant 4</t>
  </si>
  <si>
    <t>Composant 5</t>
  </si>
  <si>
    <t>Composant 7</t>
  </si>
  <si>
    <t>Total composante 1</t>
  </si>
  <si>
    <t>Total composante 2</t>
  </si>
  <si>
    <t>Total composante 3</t>
  </si>
  <si>
    <t>Total composante 4</t>
  </si>
  <si>
    <t>Total composante 5</t>
  </si>
  <si>
    <t>Total composantes 1 à 5</t>
  </si>
  <si>
    <t>Total composante 6</t>
  </si>
  <si>
    <t>Total composantes 1 à 6</t>
  </si>
  <si>
    <t>Total composante 7</t>
  </si>
  <si>
    <t>Total des besoins opérationnels sur toute la durée de vie du projet</t>
  </si>
  <si>
    <t xml:space="preserve">Coûts d'investissement et mise en œuvre du projet </t>
  </si>
  <si>
    <t>Coûts de fonctionnement (Opération &amp; Maintenance)</t>
  </si>
  <si>
    <t xml:space="preserve">sous-total </t>
  </si>
  <si>
    <t>Contrôle</t>
  </si>
  <si>
    <t xml:space="preserve">Coût unitaire </t>
  </si>
  <si>
    <t xml:space="preserve">Taux d'inflation </t>
  </si>
  <si>
    <t xml:space="preserve">Taux d'actualisation </t>
  </si>
  <si>
    <t>EU</t>
  </si>
  <si>
    <t>GCF</t>
  </si>
  <si>
    <t>Réhabilitation des bâtiments (PNUD)</t>
  </si>
  <si>
    <t>Modèles pour urgences (pollution atmo, marine, sécuirté alimentaire)</t>
  </si>
  <si>
    <t>GVNT</t>
  </si>
  <si>
    <t>Radar doppler Rodrigue</t>
  </si>
  <si>
    <t>Nouveau Batiment</t>
  </si>
  <si>
    <t>O&amp;M</t>
  </si>
  <si>
    <t>Composante GCF 1</t>
  </si>
  <si>
    <t>Composante GCF 2</t>
  </si>
  <si>
    <t>Composante GCF 3</t>
  </si>
  <si>
    <t>Composante GCF 4</t>
  </si>
  <si>
    <t>COMORES</t>
  </si>
  <si>
    <t>MADAGASCAR</t>
  </si>
  <si>
    <t>SEYCHELLES</t>
  </si>
  <si>
    <t>MAURICE</t>
  </si>
  <si>
    <t>REGIONAL</t>
  </si>
  <si>
    <t>Par bloc métier</t>
  </si>
  <si>
    <t>Système d'observation</t>
  </si>
  <si>
    <t>Système d'information</t>
  </si>
  <si>
    <t>Renforcement instit &amp; training</t>
  </si>
  <si>
    <t>Services agro</t>
  </si>
  <si>
    <t>Autres services</t>
  </si>
  <si>
    <t>Opération &amp; Maintenance</t>
  </si>
  <si>
    <t>Ressources Humaines</t>
  </si>
  <si>
    <t>Par composante GCF &amp; Bailleur</t>
  </si>
  <si>
    <t>Par composante GCF et pays</t>
  </si>
  <si>
    <t>Project Management</t>
  </si>
  <si>
    <t>Development of a regional climate services strategy (to serve a broad guidelines to national strategies)</t>
  </si>
  <si>
    <t>Regional Institutional strengthening</t>
  </si>
  <si>
    <t>Maintenance workshop design</t>
  </si>
  <si>
    <t>Regional Numerical Weather Prediction design</t>
  </si>
  <si>
    <t>Establishment of a Regional User Interface Platform strategy</t>
  </si>
  <si>
    <t>Training Center equipment</t>
  </si>
  <si>
    <t>Regional Maintenance workshop</t>
  </si>
  <si>
    <t>Atmospheric models: dynamic downscaling and ensemble forecast</t>
  </si>
  <si>
    <t>Models for emergencies (urban hydraulics with NDRRMC, )</t>
  </si>
  <si>
    <t>Downscaling of climatic models with ensemble forecast</t>
  </si>
  <si>
    <t>Design and set-up of digital platform to disseminate end-user’ services</t>
  </si>
  <si>
    <t>Strengthen SWICOF organization</t>
  </si>
  <si>
    <t>Design a strategy to ensure continuation of SWIOCOF beyond project’s lifetime</t>
  </si>
  <si>
    <t>Gestion de projet</t>
  </si>
  <si>
    <t>Consultance pollution marine (dispersion polluant)</t>
  </si>
  <si>
    <t>Services tourisme</t>
  </si>
  <si>
    <t xml:space="preserve">Pourquoi composante GCF, n'est ce pas la totalité du projet ? </t>
  </si>
  <si>
    <t>Echelles limnimétriques</t>
  </si>
  <si>
    <t>Limnigraphes électronique</t>
  </si>
  <si>
    <t>ADCP</t>
  </si>
  <si>
    <t>Moulinets</t>
  </si>
  <si>
    <t>Bateaux gonflables</t>
  </si>
  <si>
    <t>Hydrochimie</t>
  </si>
  <si>
    <t>Mesures piezomètriques</t>
  </si>
  <si>
    <t>Components</t>
  </si>
  <si>
    <t>Outputs</t>
  </si>
  <si>
    <t>Activities</t>
  </si>
  <si>
    <t xml:space="preserve">GCF </t>
  </si>
  <si>
    <t xml:space="preserve">AFD </t>
  </si>
  <si>
    <t>1. Capacity building, institutional development and regional cooperation</t>
  </si>
  <si>
    <t>1.1 A Regional Climate Centre established</t>
  </si>
  <si>
    <t>1.1.1 Design the institutional and organisational framework for the RCC (e.g. admin and logistic responsibilities)</t>
  </si>
  <si>
    <t>1.1.2 Develop a regional climate services strategy for the RCC</t>
  </si>
  <si>
    <t>1.1.3 Design the regional lab for maintenance and annual calibration of equipment (to be established in Seychelles), and the regional training lab (in Mauritius) strategies (implementation under component 2)</t>
  </si>
  <si>
    <t xml:space="preserve">1.1.4 Prepare a strategy to improve Regional Numerical Weather Prediction </t>
  </si>
  <si>
    <t>1.1.5 Design a communication strategy to disseminate relevant information on the Regional User Interface Platform (UIP) linked to the RCC</t>
  </si>
  <si>
    <t xml:space="preserve">1.2 Improved staffing of the RCC and national met. services </t>
  </si>
  <si>
    <t xml:space="preserve">1.2.1 Train new recruit </t>
  </si>
  <si>
    <t>1.2.2 Update training for existing staff</t>
  </si>
  <si>
    <t>1.3 Institutional arrangements and operational strategy of national met. services strengthened</t>
  </si>
  <si>
    <t>1.3.1 Develop and implement a plan to strengthen institutional settings of NHMSs</t>
  </si>
  <si>
    <t xml:space="preserve">1.3.2 Develop a business plan for each NHMS </t>
  </si>
  <si>
    <t>1.3.3 Design the transition support plan</t>
  </si>
  <si>
    <t>1.3.4 Develop and support implementation of the NFCS</t>
  </si>
  <si>
    <t xml:space="preserve">1.4 Detailed Design, technical specification, system integration and tendering process of Project Activities </t>
  </si>
  <si>
    <t>1.4.1. Produce a detailed design and system integration for each met service</t>
  </si>
  <si>
    <t>1.4.2 Develop a system integration at hydromet production level and at end users’ level to have a value chain integration for climatic services and alert</t>
  </si>
  <si>
    <r>
      <t>-</t>
    </r>
    <r>
      <rPr>
        <sz val="7"/>
        <color theme="1"/>
        <rFont val="Times New Roman"/>
        <family val="1"/>
      </rPr>
      <t xml:space="preserve">       </t>
    </r>
    <r>
      <rPr>
        <sz val="9"/>
        <color theme="1"/>
        <rFont val="Arial"/>
        <family val="2"/>
      </rPr>
      <t> </t>
    </r>
  </si>
  <si>
    <r>
      <t>2. Improved monitoring, risk analyses and forecasting</t>
    </r>
    <r>
      <rPr>
        <sz val="9"/>
        <color theme="1"/>
        <rFont val="Arial"/>
        <family val="2"/>
      </rPr>
      <t xml:space="preserve"> </t>
    </r>
  </si>
  <si>
    <t xml:space="preserve">2.1 Enhanced hydro-meteorological observing, monitoring, and impact forecasting services </t>
  </si>
  <si>
    <t xml:space="preserve">2.1.1 Modernise/upgrade climate observation and monitoring network  </t>
  </si>
  <si>
    <t xml:space="preserve">2.1.2 Modernise/upgrade information system for telecom, forecast, climatology </t>
  </si>
  <si>
    <t xml:space="preserve">2.2 Regional facilities for maintenance and training established </t>
  </si>
  <si>
    <t>2.2.1 Establish maintenance lab in Seychelles</t>
  </si>
  <si>
    <t>2.2.2 Refurbish regional training centre of Mauritius to train observers and forecasters</t>
  </si>
  <si>
    <t>2.3 R&amp;D capacities enhanced to improve understanding of climate and disaster risks on communities and sectors</t>
  </si>
  <si>
    <t>2.3.1 Organise training and R&amp;D activities to improve meteorological and climate modelling capacity   and hydraulic modelling for flood prevision (i.e. flood-prone area mapping and flood propagation model)</t>
  </si>
  <si>
    <r>
      <t>2.3.2 Develop climate-related hazards maps</t>
    </r>
    <r>
      <rPr>
        <i/>
        <sz val="9"/>
        <color rgb="FF000000"/>
        <rFont val="Arial"/>
        <family val="2"/>
      </rPr>
      <t xml:space="preserve"> </t>
    </r>
    <r>
      <rPr>
        <sz val="9"/>
        <color rgb="FF000000"/>
        <rFont val="Arial"/>
        <family val="2"/>
      </rPr>
      <t>for key hazards, including heavy rainfall/floods (can be linked to cyclones), storm surges, marine inundation and coastal erosion</t>
    </r>
  </si>
  <si>
    <t>2.3.3 Develop climate-risk vulnerability maps based on the climate hazard maps</t>
  </si>
  <si>
    <t>3.Strengthened climate services delivery and early warning systems at national and regional level</t>
  </si>
  <si>
    <t>3.1 Climate services improved based on end-users needs</t>
  </si>
  <si>
    <t>3.1.1 Produce and/or update long term climate services responding to the needs of each country</t>
  </si>
  <si>
    <t xml:space="preserve">3.1.2 Improve emergency response for on-the-ground interventions (during/after key hazards) </t>
  </si>
  <si>
    <t>3.1.3 Develop Project/Funding Proposals</t>
  </si>
  <si>
    <t xml:space="preserve">3.2 Communication of CS improved </t>
  </si>
  <si>
    <t>3.2.1 Train the producers of climate forecasts on how to package information in a user-friendly way</t>
  </si>
  <si>
    <t>3.2.2 Strengthen early warning dissemination for key sectors/general public</t>
  </si>
  <si>
    <t>3.3 Communication platforms for end-users and providers of CS established</t>
  </si>
  <si>
    <t>3.3.1 Establish and sensitise CS user groups</t>
  </si>
  <si>
    <t>3.3.2 Strengthen the User Interface Platform (UIP)</t>
  </si>
  <si>
    <t xml:space="preserve">3.3.3 Support SWIOCOF to ensure the active participation of climate services users </t>
  </si>
  <si>
    <t>4. Project management</t>
  </si>
  <si>
    <t>4.1 Project management</t>
  </si>
  <si>
    <t>4.1.1 Project management</t>
  </si>
  <si>
    <t>4.2 O&amp;M</t>
  </si>
  <si>
    <t>4.1.1 O&amp;M</t>
  </si>
  <si>
    <t>1.1.1</t>
  </si>
  <si>
    <t>1.1.2</t>
  </si>
  <si>
    <t>1.1.3</t>
  </si>
  <si>
    <t>1.1.4</t>
  </si>
  <si>
    <t>1.1.5</t>
  </si>
  <si>
    <t>3.2.1</t>
  </si>
  <si>
    <t>3.2.2</t>
  </si>
  <si>
    <t>2.2.1</t>
  </si>
  <si>
    <t>2.2.2</t>
  </si>
  <si>
    <t>2.3.1</t>
  </si>
  <si>
    <t>3.3.3</t>
  </si>
  <si>
    <t>3.3.2</t>
  </si>
  <si>
    <t>2.1.1</t>
  </si>
  <si>
    <t>2.1.2</t>
  </si>
  <si>
    <t>3.1.1</t>
  </si>
  <si>
    <t>3.1.2</t>
  </si>
  <si>
    <t>3.1.3</t>
  </si>
  <si>
    <t>2.3.3</t>
  </si>
  <si>
    <t>2.3.2</t>
  </si>
  <si>
    <t>1.2.1</t>
  </si>
  <si>
    <t>1.2.2</t>
  </si>
  <si>
    <t>1.4.2</t>
  </si>
  <si>
    <t>3.3.1</t>
  </si>
  <si>
    <t>Develop and implement a plan to strengthen institutional settings of NHMSs</t>
  </si>
  <si>
    <t>Detailed design study</t>
  </si>
  <si>
    <t>Develop a business plan</t>
  </si>
  <si>
    <t>Develop a transiton support plan</t>
  </si>
  <si>
    <t>1.4.1</t>
  </si>
  <si>
    <t>1.3.1</t>
  </si>
  <si>
    <t>1.3.2</t>
  </si>
  <si>
    <t>1.3.3</t>
  </si>
  <si>
    <t>1.3.4</t>
  </si>
  <si>
    <t>Develop and support implementation of NFCS</t>
  </si>
  <si>
    <t>Formation continue (incluant l'agrométéorologie et la gestion du risque inondation)</t>
  </si>
  <si>
    <t>Training of NMHS'staff to raise understanding of risk exposure for communities and sectors based on climate forecasts provided</t>
  </si>
  <si>
    <t>Training of NMHS'staff on climate risk prediction models provided</t>
  </si>
  <si>
    <t>Training of NMHS'staff on O&amp;M of the new acquired equipment provided</t>
  </si>
  <si>
    <t>Training center design</t>
  </si>
  <si>
    <t>Develop Project/Funding Proposals</t>
  </si>
  <si>
    <t>)</t>
  </si>
  <si>
    <t>AFD 5M€</t>
  </si>
  <si>
    <t>EU 5.4M€</t>
  </si>
  <si>
    <t>com</t>
  </si>
  <si>
    <t>mad</t>
  </si>
  <si>
    <t>sey</t>
  </si>
  <si>
    <t>mau</t>
  </si>
  <si>
    <t>reg</t>
  </si>
  <si>
    <t>tot</t>
  </si>
  <si>
    <t>afd</t>
  </si>
  <si>
    <t>eu</t>
  </si>
  <si>
    <t>gcf</t>
  </si>
  <si>
    <t>gvnt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</si>
</sst>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00\ _€_-;\-* #,##0.00\ _€_-;_-* &quot;-&quot;??\ _€_-;_-@_-"/>
    <numFmt numFmtId="165" formatCode="_-* #,##0\ [$€-40C]_-;\-* #,##0\ [$€-40C]_-;_-* &quot;-&quot;??\ [$€-40C]_-;_-@_-"/>
    <numFmt numFmtId="166" formatCode="_(* #,##0_);_(* \(#,##0\);_(* &quot;-&quot;??_);_(@_)"/>
    <numFmt numFmtId="167" formatCode="_([$$-409]* #,##0.00_);_([$$-409]* \(#,##0.00\);_([$$-409]* &quot;-&quot;??_);_(@_)"/>
    <numFmt numFmtId="168" formatCode="_([$$-409]* #,##0_);_([$$-409]* \(#,##0\);_([$$-409]* &quot;-&quot;??_);_(@_)"/>
    <numFmt numFmtId="169" formatCode="_(&quot;$&quot;* #,##0_);_(&quot;$&quot;* \(#,##0\);_(&quot;$&quot;* &quot;-&quot;??_);_(@_)"/>
  </numFmts>
  <fonts count="23"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1"/>
      <name val="Calibri"/>
      <family val="2"/>
      <scheme val="minor"/>
    </font>
    <font>
      <b/>
      <sz val="11"/>
      <name val="Calibri"/>
      <family val="2"/>
      <scheme val="minor"/>
    </font>
    <font>
      <sz val="9"/>
      <color indexed="81"/>
      <name val="Tahoma"/>
      <family val="2"/>
    </font>
    <font>
      <b/>
      <sz val="9"/>
      <color indexed="81"/>
      <name val="Tahoma"/>
      <family val="2"/>
    </font>
    <font>
      <sz val="8"/>
      <name val="Calibri"/>
      <family val="2"/>
      <scheme val="minor"/>
    </font>
    <font>
      <b/>
      <sz val="11"/>
      <color theme="0"/>
      <name val="Calibri"/>
      <family val="2"/>
      <scheme val="minor"/>
    </font>
    <font>
      <sz val="11"/>
      <color theme="0"/>
      <name val="Calibri"/>
      <family val="2"/>
      <scheme val="minor"/>
    </font>
    <font>
      <sz val="11"/>
      <color rgb="FFFF0000"/>
      <name val="Calibri"/>
      <family val="2"/>
      <scheme val="minor"/>
    </font>
    <font>
      <b/>
      <i/>
      <sz val="11"/>
      <color theme="1"/>
      <name val="Calibri"/>
      <family val="2"/>
      <scheme val="minor"/>
    </font>
    <font>
      <i/>
      <sz val="8"/>
      <color theme="1"/>
      <name val="Calibri"/>
      <family val="2"/>
      <scheme val="minor"/>
    </font>
    <font>
      <b/>
      <sz val="11"/>
      <color theme="1"/>
      <name val="Calibri"/>
      <family val="2"/>
      <scheme val="minor"/>
    </font>
    <font>
      <sz val="9"/>
      <color theme="1"/>
      <name val="Arial"/>
      <family val="2"/>
    </font>
    <font>
      <b/>
      <sz val="11"/>
      <color rgb="FFFF0000"/>
      <name val="Calibri"/>
      <family val="2"/>
      <scheme val="minor"/>
    </font>
    <font>
      <b/>
      <sz val="9"/>
      <color theme="1"/>
      <name val="Arial"/>
      <family val="2"/>
    </font>
    <font>
      <sz val="7"/>
      <color theme="1"/>
      <name val="Times New Roman"/>
      <family val="1"/>
    </font>
    <font>
      <sz val="9"/>
      <color rgb="FF000000"/>
      <name val="Arial"/>
      <family val="2"/>
    </font>
    <font>
      <i/>
      <sz val="9"/>
      <color rgb="FF000000"/>
      <name val="Arial"/>
      <family val="2"/>
    </font>
    <font>
      <sz val="9"/>
      <color indexed="81"/>
      <name val="Tahoma"/>
      <charset val="1"/>
    </font>
    <font>
      <b/>
      <sz val="9"/>
      <color indexed="81"/>
      <name val="Tahoma"/>
      <charset val="1"/>
    </font>
  </fonts>
  <fills count="25">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rgb="FF92D050"/>
        <bgColor indexed="64"/>
      </patternFill>
    </fill>
    <fill>
      <patternFill patternType="solid">
        <fgColor theme="8"/>
        <bgColor indexed="64"/>
      </patternFill>
    </fill>
    <fill>
      <patternFill patternType="solid">
        <fgColor theme="8"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bgColor indexed="64"/>
      </patternFill>
    </fill>
    <fill>
      <patternFill patternType="solid">
        <fgColor theme="7"/>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theme="0"/>
      </right>
      <top style="thin">
        <color theme="0"/>
      </top>
      <bottom style="thin">
        <color theme="0"/>
      </bottom>
      <diagonal/>
    </border>
    <border>
      <left style="medium">
        <color rgb="FFFF0000"/>
      </left>
      <right/>
      <top style="medium">
        <color rgb="FFFF0000"/>
      </top>
      <bottom/>
      <diagonal/>
    </border>
    <border>
      <left style="thin">
        <color theme="0"/>
      </left>
      <right style="thin">
        <color theme="0"/>
      </right>
      <top style="medium">
        <color rgb="FFFF0000"/>
      </top>
      <bottom style="thin">
        <color theme="0"/>
      </bottom>
      <diagonal/>
    </border>
    <border>
      <left style="thin">
        <color theme="0"/>
      </left>
      <right style="medium">
        <color rgb="FFFF0000"/>
      </right>
      <top style="medium">
        <color rgb="FFFF0000"/>
      </top>
      <bottom style="thin">
        <color theme="0"/>
      </bottom>
      <diagonal/>
    </border>
    <border>
      <left style="medium">
        <color rgb="FFFF0000"/>
      </left>
      <right/>
      <top/>
      <bottom/>
      <diagonal/>
    </border>
    <border>
      <left/>
      <right style="medium">
        <color rgb="FFFF0000"/>
      </right>
      <top/>
      <bottom/>
      <diagonal/>
    </border>
    <border>
      <left style="medium">
        <color rgb="FFFF0000"/>
      </left>
      <right style="thin">
        <color theme="0"/>
      </right>
      <top style="thin">
        <color theme="0"/>
      </top>
      <bottom style="thin">
        <color theme="0"/>
      </bottom>
      <diagonal/>
    </border>
    <border>
      <left style="medium">
        <color rgb="FFFF0000"/>
      </left>
      <right style="thin">
        <color theme="0"/>
      </right>
      <top/>
      <bottom/>
      <diagonal/>
    </border>
    <border>
      <left style="thin">
        <color theme="0"/>
      </left>
      <right style="medium">
        <color rgb="FFFF0000"/>
      </right>
      <top style="thin">
        <color theme="0"/>
      </top>
      <bottom style="thin">
        <color theme="0"/>
      </bottom>
      <diagonal/>
    </border>
    <border>
      <left style="medium">
        <color rgb="FFFF0000"/>
      </left>
      <right style="thin">
        <color theme="0"/>
      </right>
      <top/>
      <bottom style="medium">
        <color rgb="FFFF0000"/>
      </bottom>
      <diagonal/>
    </border>
    <border>
      <left style="thin">
        <color theme="0"/>
      </left>
      <right style="thin">
        <color theme="0"/>
      </right>
      <top style="thin">
        <color theme="0"/>
      </top>
      <bottom style="medium">
        <color rgb="FFFF0000"/>
      </bottom>
      <diagonal/>
    </border>
    <border>
      <left style="thin">
        <color theme="0"/>
      </left>
      <right style="medium">
        <color rgb="FFFF0000"/>
      </right>
      <top style="thin">
        <color theme="0"/>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2" fillId="0" borderId="0"/>
    <xf numFmtId="43" fontId="2"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03">
    <xf numFmtId="0" fontId="0" fillId="0" borderId="0" xfId="0"/>
    <xf numFmtId="0" fontId="4" fillId="0" borderId="0" xfId="0" applyFont="1"/>
    <xf numFmtId="0" fontId="4" fillId="0" borderId="0" xfId="0" applyFont="1" applyFill="1"/>
    <xf numFmtId="165" fontId="4" fillId="0" borderId="0" xfId="0" applyNumberFormat="1" applyFont="1" applyFill="1" applyBorder="1"/>
    <xf numFmtId="0" fontId="4" fillId="0" borderId="0" xfId="3" applyNumberFormat="1" applyFont="1" applyFill="1" applyBorder="1" applyAlignment="1">
      <alignment horizontal="center" vertical="center" wrapText="1"/>
    </xf>
    <xf numFmtId="0" fontId="4" fillId="0" borderId="0" xfId="3"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textRotation="90" wrapText="1"/>
    </xf>
    <xf numFmtId="0" fontId="4" fillId="0" borderId="0" xfId="0" applyFont="1" applyFill="1" applyBorder="1"/>
    <xf numFmtId="165" fontId="4" fillId="0" borderId="1" xfId="4" applyNumberFormat="1" applyFont="1" applyFill="1" applyBorder="1" applyAlignment="1">
      <alignment horizontal="left" vertical="center" wrapText="1"/>
    </xf>
    <xf numFmtId="0" fontId="4" fillId="0" borderId="0" xfId="0" applyFont="1" applyBorder="1"/>
    <xf numFmtId="0" fontId="4" fillId="0" borderId="0" xfId="0" applyFont="1" applyFill="1" applyBorder="1" applyAlignment="1">
      <alignment horizontal="center" vertical="center"/>
    </xf>
    <xf numFmtId="9" fontId="4" fillId="0" borderId="0" xfId="4" applyFont="1" applyFill="1" applyBorder="1" applyAlignment="1">
      <alignment horizontal="center" vertical="center"/>
    </xf>
    <xf numFmtId="1" fontId="4" fillId="0" borderId="0" xfId="4" applyNumberFormat="1" applyFont="1" applyFill="1" applyBorder="1" applyAlignment="1">
      <alignment horizontal="center" vertical="center"/>
    </xf>
    <xf numFmtId="165" fontId="5" fillId="2" borderId="2" xfId="0" applyNumberFormat="1" applyFont="1" applyFill="1" applyBorder="1" applyAlignment="1">
      <alignment horizontal="center" vertical="center"/>
    </xf>
    <xf numFmtId="0" fontId="4" fillId="0" borderId="0" xfId="0" applyFont="1" applyFill="1" applyBorder="1" applyAlignment="1">
      <alignment vertical="center" textRotation="90" wrapText="1"/>
    </xf>
    <xf numFmtId="0" fontId="4" fillId="0" borderId="13" xfId="0" applyFont="1" applyFill="1" applyBorder="1" applyAlignment="1">
      <alignment horizontal="left" vertical="center" wrapText="1"/>
    </xf>
    <xf numFmtId="165" fontId="4" fillId="0" borderId="13" xfId="4"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165" fontId="4" fillId="0" borderId="26" xfId="3" applyNumberFormat="1" applyFont="1" applyFill="1" applyBorder="1" applyAlignment="1">
      <alignment horizontal="center" vertical="center" wrapText="1"/>
    </xf>
    <xf numFmtId="165" fontId="4" fillId="0" borderId="11" xfId="4" applyNumberFormat="1" applyFont="1" applyFill="1" applyBorder="1" applyAlignment="1">
      <alignment horizontal="left" vertical="center" wrapText="1"/>
    </xf>
    <xf numFmtId="165" fontId="4" fillId="0" borderId="12" xfId="4" applyNumberFormat="1" applyFont="1" applyFill="1" applyBorder="1" applyAlignment="1">
      <alignment horizontal="left" vertical="center" wrapText="1"/>
    </xf>
    <xf numFmtId="165" fontId="4" fillId="0" borderId="22" xfId="4" applyNumberFormat="1" applyFont="1" applyFill="1" applyBorder="1" applyAlignment="1">
      <alignment horizontal="left" vertical="center" wrapText="1"/>
    </xf>
    <xf numFmtId="0" fontId="4" fillId="0" borderId="0" xfId="0" applyFont="1" applyBorder="1" applyAlignment="1">
      <alignment horizontal="center" vertical="center"/>
    </xf>
    <xf numFmtId="0" fontId="4" fillId="0" borderId="1" xfId="0" applyFont="1" applyBorder="1"/>
    <xf numFmtId="165" fontId="4" fillId="0" borderId="1" xfId="0" applyNumberFormat="1" applyFont="1" applyBorder="1"/>
    <xf numFmtId="165" fontId="4" fillId="0" borderId="21" xfId="0" applyNumberFormat="1" applyFont="1" applyBorder="1"/>
    <xf numFmtId="0" fontId="4" fillId="0" borderId="13" xfId="0" applyFont="1" applyBorder="1"/>
    <xf numFmtId="165" fontId="4" fillId="0" borderId="9" xfId="0" applyNumberFormat="1" applyFont="1" applyBorder="1"/>
    <xf numFmtId="0" fontId="4" fillId="0" borderId="9" xfId="0" applyFont="1" applyBorder="1"/>
    <xf numFmtId="0" fontId="4" fillId="0" borderId="25" xfId="0" applyFont="1" applyBorder="1"/>
    <xf numFmtId="166" fontId="4" fillId="0" borderId="1" xfId="6" applyNumberFormat="1" applyFont="1" applyFill="1" applyBorder="1" applyAlignment="1">
      <alignment horizontal="center" vertical="center"/>
    </xf>
    <xf numFmtId="166" fontId="4" fillId="0" borderId="1" xfId="6" applyNumberFormat="1" applyFont="1" applyFill="1" applyBorder="1" applyAlignment="1">
      <alignment horizontal="center" vertical="center" wrapText="1"/>
    </xf>
    <xf numFmtId="0" fontId="4" fillId="0" borderId="11" xfId="0" applyFont="1" applyBorder="1" applyAlignment="1">
      <alignment vertical="center"/>
    </xf>
    <xf numFmtId="165" fontId="4" fillId="3" borderId="1" xfId="0" applyNumberFormat="1" applyFont="1" applyFill="1" applyBorder="1"/>
    <xf numFmtId="167" fontId="4" fillId="0" borderId="0" xfId="0" applyNumberFormat="1" applyFont="1" applyFill="1"/>
    <xf numFmtId="167" fontId="4" fillId="0" borderId="0" xfId="0" applyNumberFormat="1" applyFont="1" applyFill="1" applyBorder="1"/>
    <xf numFmtId="167" fontId="4" fillId="0" borderId="0" xfId="0" applyNumberFormat="1" applyFont="1" applyFill="1" applyBorder="1" applyAlignment="1">
      <alignment horizontal="center" vertical="center"/>
    </xf>
    <xf numFmtId="44" fontId="4" fillId="0" borderId="0" xfId="7" applyFont="1" applyFill="1" applyBorder="1" applyAlignment="1">
      <alignment horizontal="left" vertical="center" wrapText="1"/>
    </xf>
    <xf numFmtId="44" fontId="4" fillId="0" borderId="0" xfId="7" quotePrefix="1" applyFont="1" applyFill="1" applyBorder="1" applyAlignment="1">
      <alignment horizontal="left" vertical="center" wrapText="1" indent="1"/>
    </xf>
    <xf numFmtId="44" fontId="4" fillId="0" borderId="0" xfId="7" applyFont="1" applyFill="1" applyBorder="1"/>
    <xf numFmtId="44" fontId="5" fillId="0" borderId="0" xfId="7"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39" xfId="0" applyFont="1" applyFill="1" applyBorder="1" applyAlignment="1">
      <alignment horizontal="center" vertical="center" wrapText="1"/>
    </xf>
    <xf numFmtId="168" fontId="4" fillId="0" borderId="0" xfId="0" applyNumberFormat="1" applyFont="1"/>
    <xf numFmtId="168" fontId="4" fillId="0" borderId="0" xfId="0" applyNumberFormat="1" applyFont="1" applyFill="1"/>
    <xf numFmtId="168" fontId="4" fillId="0" borderId="0" xfId="0" applyNumberFormat="1" applyFont="1" applyFill="1" applyBorder="1"/>
    <xf numFmtId="166" fontId="4" fillId="0" borderId="0" xfId="6" applyNumberFormat="1" applyFont="1" applyAlignment="1">
      <alignment horizontal="center"/>
    </xf>
    <xf numFmtId="166" fontId="4" fillId="0" borderId="0" xfId="6" applyNumberFormat="1" applyFont="1"/>
    <xf numFmtId="166" fontId="4" fillId="0" borderId="0" xfId="6" applyNumberFormat="1" applyFont="1" applyFill="1" applyAlignment="1">
      <alignment horizontal="center"/>
    </xf>
    <xf numFmtId="166" fontId="4" fillId="0" borderId="0" xfId="6" applyNumberFormat="1" applyFont="1" applyFill="1"/>
    <xf numFmtId="166" fontId="4" fillId="0" borderId="3" xfId="6" applyNumberFormat="1" applyFont="1" applyFill="1" applyBorder="1" applyAlignment="1">
      <alignment horizontal="center" vertical="center" wrapText="1"/>
    </xf>
    <xf numFmtId="166" fontId="4" fillId="0" borderId="0" xfId="6" applyNumberFormat="1" applyFont="1" applyFill="1" applyBorder="1" applyAlignment="1">
      <alignment horizontal="center"/>
    </xf>
    <xf numFmtId="166" fontId="4" fillId="0" borderId="16" xfId="6" applyNumberFormat="1" applyFont="1" applyFill="1" applyBorder="1" applyAlignment="1">
      <alignment horizontal="center" vertical="center" wrapText="1"/>
    </xf>
    <xf numFmtId="166" fontId="4" fillId="0" borderId="0" xfId="6" applyNumberFormat="1" applyFont="1" applyFill="1" applyBorder="1" applyAlignment="1">
      <alignment horizontal="center" vertical="center" wrapText="1"/>
    </xf>
    <xf numFmtId="166" fontId="4" fillId="0" borderId="26" xfId="6" applyNumberFormat="1" applyFont="1" applyFill="1" applyBorder="1" applyAlignment="1">
      <alignment horizontal="center" vertical="center" wrapText="1"/>
    </xf>
    <xf numFmtId="168" fontId="4" fillId="6" borderId="1" xfId="4" applyNumberFormat="1" applyFont="1" applyFill="1" applyBorder="1" applyAlignment="1">
      <alignment horizontal="left" vertical="center" wrapText="1"/>
    </xf>
    <xf numFmtId="168" fontId="4" fillId="6" borderId="13" xfId="4" applyNumberFormat="1" applyFont="1" applyFill="1" applyBorder="1" applyAlignment="1">
      <alignment horizontal="left" vertical="center" wrapText="1"/>
    </xf>
    <xf numFmtId="166" fontId="4" fillId="8" borderId="20" xfId="6" applyNumberFormat="1" applyFont="1" applyFill="1" applyBorder="1" applyAlignment="1">
      <alignment horizontal="center"/>
    </xf>
    <xf numFmtId="166" fontId="4" fillId="8" borderId="9" xfId="6" applyNumberFormat="1" applyFont="1" applyFill="1" applyBorder="1" applyAlignment="1">
      <alignment horizontal="center"/>
    </xf>
    <xf numFmtId="166" fontId="4" fillId="8" borderId="37" xfId="6" applyNumberFormat="1" applyFont="1" applyFill="1" applyBorder="1" applyAlignment="1">
      <alignment horizontal="center"/>
    </xf>
    <xf numFmtId="166" fontId="4" fillId="8" borderId="37" xfId="6" applyNumberFormat="1" applyFont="1" applyFill="1" applyBorder="1" applyAlignment="1">
      <alignment horizontal="left" vertical="center" wrapText="1"/>
    </xf>
    <xf numFmtId="166" fontId="4" fillId="8" borderId="15" xfId="6" applyNumberFormat="1" applyFont="1" applyFill="1" applyBorder="1" applyAlignment="1">
      <alignment horizontal="center"/>
    </xf>
    <xf numFmtId="166" fontId="4" fillId="8" borderId="25" xfId="6" applyNumberFormat="1" applyFont="1" applyFill="1" applyBorder="1" applyAlignment="1">
      <alignment horizontal="center"/>
    </xf>
    <xf numFmtId="166" fontId="4" fillId="8" borderId="40" xfId="6" applyNumberFormat="1" applyFont="1" applyFill="1" applyBorder="1" applyAlignment="1">
      <alignment horizontal="center"/>
    </xf>
    <xf numFmtId="166" fontId="4" fillId="8" borderId="40" xfId="6" applyNumberFormat="1" applyFont="1" applyFill="1" applyBorder="1" applyAlignment="1">
      <alignment horizontal="left" vertical="center" wrapText="1"/>
    </xf>
    <xf numFmtId="0" fontId="4" fillId="9" borderId="0" xfId="0" applyFont="1" applyFill="1" applyAlignment="1">
      <alignment horizontal="center"/>
    </xf>
    <xf numFmtId="2" fontId="4" fillId="10" borderId="1" xfId="3" applyNumberFormat="1" applyFont="1" applyFill="1" applyBorder="1" applyAlignment="1">
      <alignment horizontal="center" vertical="center" wrapText="1"/>
    </xf>
    <xf numFmtId="2" fontId="4" fillId="10" borderId="13" xfId="3" applyNumberFormat="1" applyFont="1" applyFill="1" applyBorder="1" applyAlignment="1">
      <alignment horizontal="center" vertical="center" wrapText="1"/>
    </xf>
    <xf numFmtId="0" fontId="10" fillId="9" borderId="0" xfId="0" applyFont="1" applyFill="1" applyAlignment="1">
      <alignment horizontal="left"/>
    </xf>
    <xf numFmtId="0" fontId="4" fillId="9" borderId="0" xfId="0" applyFont="1" applyFill="1" applyBorder="1" applyAlignment="1">
      <alignment horizontal="center"/>
    </xf>
    <xf numFmtId="0" fontId="4" fillId="9" borderId="0" xfId="0" applyFont="1" applyFill="1"/>
    <xf numFmtId="2" fontId="4" fillId="11" borderId="1" xfId="3" applyNumberFormat="1" applyFont="1" applyFill="1" applyBorder="1" applyAlignment="1">
      <alignment horizontal="center" vertical="center" wrapText="1"/>
    </xf>
    <xf numFmtId="2" fontId="4" fillId="11" borderId="13" xfId="3" applyNumberFormat="1" applyFont="1" applyFill="1" applyBorder="1" applyAlignment="1">
      <alignment horizontal="center" vertical="center" wrapText="1"/>
    </xf>
    <xf numFmtId="0" fontId="5" fillId="5" borderId="0" xfId="0" applyFont="1" applyFill="1" applyBorder="1" applyAlignment="1">
      <alignment horizontal="center" vertical="center"/>
    </xf>
    <xf numFmtId="166" fontId="4" fillId="7" borderId="27" xfId="6" applyNumberFormat="1" applyFont="1" applyFill="1" applyBorder="1" applyAlignment="1">
      <alignment horizontal="center" vertical="center" wrapText="1"/>
    </xf>
    <xf numFmtId="168" fontId="4" fillId="13" borderId="11" xfId="4" applyNumberFormat="1" applyFont="1" applyFill="1" applyBorder="1" applyAlignment="1">
      <alignment horizontal="left" vertical="center" wrapText="1"/>
    </xf>
    <xf numFmtId="168" fontId="4" fillId="13" borderId="12" xfId="4" applyNumberFormat="1" applyFont="1" applyFill="1" applyBorder="1" applyAlignment="1">
      <alignment horizontal="left" vertical="center" wrapText="1"/>
    </xf>
    <xf numFmtId="166" fontId="5" fillId="13" borderId="2" xfId="6" applyNumberFormat="1" applyFont="1" applyFill="1" applyBorder="1" applyAlignment="1">
      <alignment horizontal="center" vertical="center"/>
    </xf>
    <xf numFmtId="0" fontId="9" fillId="12" borderId="3" xfId="0" applyFont="1" applyFill="1" applyBorder="1" applyAlignment="1">
      <alignment horizontal="center" vertical="center" wrapText="1"/>
    </xf>
    <xf numFmtId="168" fontId="9" fillId="12" borderId="1" xfId="4" applyNumberFormat="1" applyFont="1" applyFill="1" applyBorder="1" applyAlignment="1">
      <alignment horizontal="center" vertical="center" wrapText="1"/>
    </xf>
    <xf numFmtId="168" fontId="9" fillId="12" borderId="13" xfId="4" applyNumberFormat="1" applyFont="1" applyFill="1" applyBorder="1" applyAlignment="1">
      <alignment horizontal="center" vertical="center" wrapText="1"/>
    </xf>
    <xf numFmtId="168" fontId="4" fillId="14" borderId="1" xfId="0" applyNumberFormat="1" applyFont="1" applyFill="1" applyBorder="1" applyAlignment="1">
      <alignment horizontal="left" vertical="center" wrapText="1"/>
    </xf>
    <xf numFmtId="1" fontId="4" fillId="14" borderId="1" xfId="0" applyNumberFormat="1" applyFont="1" applyFill="1" applyBorder="1" applyAlignment="1">
      <alignment horizontal="center" vertical="center" wrapText="1"/>
    </xf>
    <xf numFmtId="168" fontId="4" fillId="14" borderId="13" xfId="0" applyNumberFormat="1" applyFont="1" applyFill="1" applyBorder="1" applyAlignment="1">
      <alignment horizontal="left" vertical="center" wrapText="1"/>
    </xf>
    <xf numFmtId="1" fontId="4" fillId="14" borderId="13" xfId="0" applyNumberFormat="1"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3" borderId="10" xfId="0" applyFont="1" applyFill="1" applyBorder="1" applyAlignment="1">
      <alignment horizontal="center" vertical="center"/>
    </xf>
    <xf numFmtId="0" fontId="5" fillId="0" borderId="0" xfId="0" applyFont="1"/>
    <xf numFmtId="0" fontId="9" fillId="9" borderId="3" xfId="0" applyFont="1" applyFill="1" applyBorder="1" applyAlignment="1">
      <alignment horizontal="center" vertical="center" wrapText="1"/>
    </xf>
    <xf numFmtId="0" fontId="5" fillId="15" borderId="3" xfId="0" applyFont="1" applyFill="1" applyBorder="1" applyAlignment="1">
      <alignment horizontal="center" vertical="center" wrapText="1"/>
    </xf>
    <xf numFmtId="166" fontId="5" fillId="16" borderId="3" xfId="6" applyNumberFormat="1"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16" borderId="14" xfId="0" applyFont="1" applyFill="1" applyBorder="1" applyAlignment="1">
      <alignment horizontal="center" vertical="center" wrapText="1"/>
    </xf>
    <xf numFmtId="166" fontId="4" fillId="7" borderId="18" xfId="6" applyNumberFormat="1" applyFont="1" applyFill="1" applyBorder="1" applyAlignment="1">
      <alignment horizontal="center" vertical="center" wrapText="1"/>
    </xf>
    <xf numFmtId="166" fontId="4" fillId="7" borderId="34" xfId="6" applyNumberFormat="1" applyFont="1" applyFill="1" applyBorder="1" applyAlignment="1">
      <alignment horizontal="center" vertical="center" wrapText="1"/>
    </xf>
    <xf numFmtId="166" fontId="5" fillId="16" borderId="6" xfId="6" applyNumberFormat="1" applyFont="1" applyFill="1" applyBorder="1" applyAlignment="1">
      <alignment horizontal="center" vertical="center" wrapText="1"/>
    </xf>
    <xf numFmtId="166" fontId="4" fillId="8" borderId="43" xfId="6" applyNumberFormat="1" applyFont="1" applyFill="1" applyBorder="1" applyAlignment="1">
      <alignment horizontal="left" vertical="center" wrapText="1"/>
    </xf>
    <xf numFmtId="166" fontId="5" fillId="16" borderId="2" xfId="6" applyNumberFormat="1" applyFont="1" applyFill="1" applyBorder="1" applyAlignment="1">
      <alignment horizontal="center" vertical="center"/>
    </xf>
    <xf numFmtId="166" fontId="4" fillId="7" borderId="2" xfId="6" applyNumberFormat="1" applyFont="1" applyFill="1" applyBorder="1" applyAlignment="1">
      <alignment horizontal="center" vertical="center" wrapText="1"/>
    </xf>
    <xf numFmtId="168" fontId="4" fillId="14" borderId="1" xfId="0" applyNumberFormat="1" applyFont="1" applyFill="1" applyBorder="1" applyAlignment="1">
      <alignment vertical="center" wrapText="1"/>
    </xf>
    <xf numFmtId="1" fontId="4" fillId="14" borderId="1" xfId="0" applyNumberFormat="1" applyFont="1" applyFill="1" applyBorder="1" applyAlignment="1">
      <alignment vertical="center" wrapText="1"/>
    </xf>
    <xf numFmtId="2" fontId="4" fillId="10" borderId="1" xfId="3" applyNumberFormat="1" applyFont="1" applyFill="1" applyBorder="1" applyAlignment="1">
      <alignment vertical="center" wrapText="1"/>
    </xf>
    <xf numFmtId="2" fontId="4" fillId="11" borderId="1" xfId="3" applyNumberFormat="1" applyFont="1" applyFill="1" applyBorder="1" applyAlignment="1">
      <alignment vertical="center" wrapText="1"/>
    </xf>
    <xf numFmtId="168" fontId="9" fillId="12" borderId="1" xfId="4" applyNumberFormat="1" applyFont="1" applyFill="1" applyBorder="1" applyAlignment="1">
      <alignment vertical="center" wrapText="1"/>
    </xf>
    <xf numFmtId="168" fontId="4" fillId="6" borderId="1" xfId="4" applyNumberFormat="1" applyFont="1" applyFill="1" applyBorder="1" applyAlignment="1">
      <alignment vertical="center" wrapText="1"/>
    </xf>
    <xf numFmtId="168" fontId="4" fillId="13" borderId="11" xfId="4" applyNumberFormat="1" applyFont="1" applyFill="1" applyBorder="1" applyAlignment="1">
      <alignment vertical="center" wrapText="1"/>
    </xf>
    <xf numFmtId="166" fontId="4" fillId="8" borderId="37" xfId="6" applyNumberFormat="1" applyFont="1" applyFill="1" applyBorder="1" applyAlignment="1">
      <alignment vertical="center" wrapText="1"/>
    </xf>
    <xf numFmtId="166" fontId="4" fillId="8" borderId="20" xfId="6" applyNumberFormat="1" applyFont="1" applyFill="1" applyBorder="1" applyAlignment="1">
      <alignment vertical="center"/>
    </xf>
    <xf numFmtId="166" fontId="4" fillId="8" borderId="9" xfId="6" applyNumberFormat="1" applyFont="1" applyFill="1" applyBorder="1" applyAlignment="1">
      <alignment vertical="center"/>
    </xf>
    <xf numFmtId="166" fontId="4" fillId="8" borderId="37" xfId="6" applyNumberFormat="1" applyFont="1" applyFill="1" applyBorder="1" applyAlignment="1">
      <alignment vertical="center"/>
    </xf>
    <xf numFmtId="166" fontId="9" fillId="5" borderId="18" xfId="6" applyNumberFormat="1" applyFont="1" applyFill="1" applyBorder="1" applyAlignment="1">
      <alignment horizontal="center" vertical="center"/>
    </xf>
    <xf numFmtId="166" fontId="9" fillId="5" borderId="34" xfId="6" applyNumberFormat="1" applyFont="1" applyFill="1" applyBorder="1" applyAlignment="1">
      <alignment horizontal="center" vertical="center"/>
    </xf>
    <xf numFmtId="166" fontId="9" fillId="5" borderId="35" xfId="6" applyNumberFormat="1" applyFont="1" applyFill="1" applyBorder="1" applyAlignment="1">
      <alignment horizontal="center" vertical="center"/>
    </xf>
    <xf numFmtId="166" fontId="9" fillId="3" borderId="2" xfId="6" applyNumberFormat="1" applyFont="1" applyFill="1" applyBorder="1" applyAlignment="1">
      <alignment horizontal="center" vertical="center"/>
    </xf>
    <xf numFmtId="168" fontId="9" fillId="5" borderId="18" xfId="0" applyNumberFormat="1" applyFont="1" applyFill="1" applyBorder="1" applyAlignment="1">
      <alignment horizontal="right"/>
    </xf>
    <xf numFmtId="168" fontId="9" fillId="5" borderId="34" xfId="0" applyNumberFormat="1" applyFont="1" applyFill="1" applyBorder="1" applyAlignment="1">
      <alignment horizontal="right"/>
    </xf>
    <xf numFmtId="168" fontId="9" fillId="5" borderId="35" xfId="0" applyNumberFormat="1" applyFont="1" applyFill="1" applyBorder="1" applyAlignment="1">
      <alignment horizontal="right"/>
    </xf>
    <xf numFmtId="168" fontId="9" fillId="18" borderId="18" xfId="0" applyNumberFormat="1" applyFont="1" applyFill="1" applyBorder="1" applyAlignment="1">
      <alignment horizontal="right"/>
    </xf>
    <xf numFmtId="0" fontId="4" fillId="18" borderId="30" xfId="0" applyFont="1" applyFill="1" applyBorder="1"/>
    <xf numFmtId="0" fontId="4" fillId="18" borderId="31" xfId="0" applyFont="1" applyFill="1" applyBorder="1"/>
    <xf numFmtId="0" fontId="4" fillId="18" borderId="31" xfId="3" applyNumberFormat="1" applyFont="1" applyFill="1" applyBorder="1" applyAlignment="1">
      <alignment horizontal="left" vertical="center" wrapText="1"/>
    </xf>
    <xf numFmtId="0" fontId="4" fillId="18" borderId="38" xfId="3" applyNumberFormat="1" applyFont="1" applyFill="1" applyBorder="1" applyAlignment="1">
      <alignment horizontal="center" vertical="center" wrapText="1"/>
    </xf>
    <xf numFmtId="168" fontId="4" fillId="18" borderId="44" xfId="0" applyNumberFormat="1" applyFont="1" applyFill="1" applyBorder="1"/>
    <xf numFmtId="168" fontId="4" fillId="18" borderId="27" xfId="0" applyNumberFormat="1" applyFont="1" applyFill="1" applyBorder="1"/>
    <xf numFmtId="168" fontId="5" fillId="18" borderId="34" xfId="0" applyNumberFormat="1" applyFont="1" applyFill="1" applyBorder="1" applyAlignment="1">
      <alignment horizontal="right"/>
    </xf>
    <xf numFmtId="168" fontId="5" fillId="18" borderId="35" xfId="0" applyNumberFormat="1" applyFont="1" applyFill="1" applyBorder="1" applyAlignment="1">
      <alignment horizontal="right"/>
    </xf>
    <xf numFmtId="166" fontId="5" fillId="18" borderId="2" xfId="6" applyNumberFormat="1" applyFont="1" applyFill="1" applyBorder="1" applyAlignment="1">
      <alignment horizontal="center" vertical="center"/>
    </xf>
    <xf numFmtId="0" fontId="4" fillId="18" borderId="2" xfId="0" applyFont="1" applyFill="1" applyBorder="1" applyAlignment="1">
      <alignment horizontal="center" vertical="center" wrapText="1"/>
    </xf>
    <xf numFmtId="0" fontId="4" fillId="18" borderId="39" xfId="0" applyFont="1" applyFill="1" applyBorder="1" applyAlignment="1">
      <alignment horizontal="center" vertical="center" wrapText="1"/>
    </xf>
    <xf numFmtId="166" fontId="5" fillId="19" borderId="18" xfId="6" applyNumberFormat="1" applyFont="1" applyFill="1" applyBorder="1" applyAlignment="1">
      <alignment horizontal="center" vertical="center"/>
    </xf>
    <xf numFmtId="166" fontId="5" fillId="19" borderId="34" xfId="6" applyNumberFormat="1" applyFont="1" applyFill="1" applyBorder="1" applyAlignment="1">
      <alignment horizontal="center" vertical="center"/>
    </xf>
    <xf numFmtId="166" fontId="5" fillId="19" borderId="35" xfId="6" applyNumberFormat="1" applyFont="1" applyFill="1" applyBorder="1" applyAlignment="1">
      <alignment horizontal="center" vertical="center"/>
    </xf>
    <xf numFmtId="0" fontId="5" fillId="18" borderId="39" xfId="0" applyFont="1" applyFill="1" applyBorder="1" applyAlignment="1">
      <alignment horizontal="center" vertical="center" wrapText="1"/>
    </xf>
    <xf numFmtId="0" fontId="4" fillId="20" borderId="30" xfId="0" applyFont="1" applyFill="1" applyBorder="1"/>
    <xf numFmtId="0" fontId="4" fillId="20" borderId="31" xfId="0" applyFont="1" applyFill="1" applyBorder="1"/>
    <xf numFmtId="0" fontId="4" fillId="20" borderId="38" xfId="0" applyFont="1" applyFill="1" applyBorder="1"/>
    <xf numFmtId="168" fontId="4" fillId="20" borderId="44" xfId="0" applyNumberFormat="1" applyFont="1" applyFill="1" applyBorder="1"/>
    <xf numFmtId="168" fontId="4" fillId="20" borderId="27" xfId="0" applyNumberFormat="1" applyFont="1" applyFill="1" applyBorder="1"/>
    <xf numFmtId="168" fontId="4" fillId="20" borderId="28" xfId="0" applyNumberFormat="1" applyFont="1" applyFill="1" applyBorder="1"/>
    <xf numFmtId="0" fontId="5" fillId="20" borderId="31" xfId="0" applyFont="1" applyFill="1" applyBorder="1" applyAlignment="1">
      <alignment horizontal="left"/>
    </xf>
    <xf numFmtId="0" fontId="10" fillId="9" borderId="45" xfId="0" applyFont="1" applyFill="1" applyBorder="1" applyAlignment="1">
      <alignment horizontal="center" vertical="center" wrapText="1"/>
    </xf>
    <xf numFmtId="0" fontId="10" fillId="12" borderId="45" xfId="0" applyFont="1" applyFill="1" applyBorder="1" applyAlignment="1">
      <alignment horizontal="center" vertical="center" wrapText="1"/>
    </xf>
    <xf numFmtId="3" fontId="0" fillId="0" borderId="0" xfId="0" applyNumberFormat="1"/>
    <xf numFmtId="0" fontId="12" fillId="22" borderId="46" xfId="0" applyFont="1" applyFill="1" applyBorder="1" applyAlignment="1">
      <alignment horizontal="right"/>
    </xf>
    <xf numFmtId="0" fontId="4" fillId="20" borderId="45" xfId="0" applyFont="1" applyFill="1" applyBorder="1" applyAlignment="1">
      <alignment horizontal="left" vertical="center" wrapText="1"/>
    </xf>
    <xf numFmtId="0" fontId="0" fillId="20" borderId="45" xfId="0" applyFill="1" applyBorder="1"/>
    <xf numFmtId="0" fontId="9" fillId="17" borderId="0" xfId="0" applyFont="1" applyFill="1"/>
    <xf numFmtId="3" fontId="12" fillId="22" borderId="45" xfId="0" applyNumberFormat="1" applyFont="1" applyFill="1" applyBorder="1"/>
    <xf numFmtId="0" fontId="11" fillId="0" borderId="0" xfId="0" applyFont="1"/>
    <xf numFmtId="0" fontId="9" fillId="12" borderId="45" xfId="0" applyFont="1" applyFill="1" applyBorder="1" applyAlignment="1">
      <alignment horizontal="center" vertical="center" wrapText="1"/>
    </xf>
    <xf numFmtId="2" fontId="4" fillId="10" borderId="45" xfId="3" applyNumberFormat="1" applyFont="1" applyFill="1" applyBorder="1" applyAlignment="1">
      <alignment horizontal="center" vertical="center" wrapText="1"/>
    </xf>
    <xf numFmtId="3" fontId="4" fillId="10" borderId="45" xfId="3" applyNumberFormat="1" applyFont="1" applyFill="1" applyBorder="1" applyAlignment="1">
      <alignment horizontal="center" vertical="center" wrapText="1"/>
    </xf>
    <xf numFmtId="168" fontId="4" fillId="14" borderId="45" xfId="0" applyNumberFormat="1" applyFont="1" applyFill="1" applyBorder="1" applyAlignment="1">
      <alignment horizontal="left" vertical="center" wrapText="1"/>
    </xf>
    <xf numFmtId="1" fontId="4" fillId="14" borderId="45" xfId="0" applyNumberFormat="1" applyFont="1" applyFill="1" applyBorder="1" applyAlignment="1">
      <alignment horizontal="center" vertical="center" wrapText="1"/>
    </xf>
    <xf numFmtId="168" fontId="4" fillId="4" borderId="45" xfId="0" applyNumberFormat="1" applyFont="1" applyFill="1" applyBorder="1" applyAlignment="1">
      <alignment horizontal="left" vertical="center" wrapText="1"/>
    </xf>
    <xf numFmtId="1" fontId="4" fillId="4" borderId="45" xfId="0" applyNumberFormat="1" applyFont="1" applyFill="1" applyBorder="1" applyAlignment="1">
      <alignment horizontal="center" vertical="center" wrapText="1"/>
    </xf>
    <xf numFmtId="0" fontId="5" fillId="16" borderId="45" xfId="0" applyFont="1" applyFill="1" applyBorder="1" applyAlignment="1">
      <alignment horizontal="center" vertical="center" wrapText="1"/>
    </xf>
    <xf numFmtId="168" fontId="4" fillId="14" borderId="45" xfId="0" applyNumberFormat="1" applyFont="1" applyFill="1" applyBorder="1" applyAlignment="1">
      <alignment vertical="center" wrapText="1"/>
    </xf>
    <xf numFmtId="1" fontId="4" fillId="14" borderId="45" xfId="0" applyNumberFormat="1" applyFont="1" applyFill="1" applyBorder="1" applyAlignment="1">
      <alignment vertical="center" wrapText="1"/>
    </xf>
    <xf numFmtId="3" fontId="4" fillId="0" borderId="45" xfId="3" applyNumberFormat="1" applyFont="1" applyFill="1" applyBorder="1" applyAlignment="1">
      <alignment horizontal="center" vertical="center" wrapText="1"/>
    </xf>
    <xf numFmtId="0" fontId="5" fillId="12" borderId="45" xfId="0" applyFont="1" applyFill="1" applyBorder="1"/>
    <xf numFmtId="9" fontId="5" fillId="12" borderId="45" xfId="0" applyNumberFormat="1" applyFont="1" applyFill="1" applyBorder="1"/>
    <xf numFmtId="0" fontId="5" fillId="11" borderId="45" xfId="0" applyFont="1" applyFill="1" applyBorder="1"/>
    <xf numFmtId="9" fontId="5" fillId="11" borderId="45" xfId="0" applyNumberFormat="1" applyFont="1" applyFill="1" applyBorder="1"/>
    <xf numFmtId="0" fontId="4" fillId="10" borderId="1" xfId="3" applyNumberFormat="1" applyFont="1" applyFill="1" applyBorder="1" applyAlignment="1">
      <alignment horizontal="center" vertical="center" wrapText="1"/>
    </xf>
    <xf numFmtId="0" fontId="4" fillId="10" borderId="13" xfId="3" applyNumberFormat="1" applyFont="1" applyFill="1" applyBorder="1" applyAlignment="1">
      <alignment horizontal="center" vertical="center" wrapText="1"/>
    </xf>
    <xf numFmtId="2" fontId="4" fillId="11" borderId="1" xfId="3" applyNumberFormat="1" applyFont="1" applyFill="1" applyBorder="1" applyAlignment="1">
      <alignment horizontal="center" wrapText="1"/>
    </xf>
    <xf numFmtId="2" fontId="4" fillId="11" borderId="13" xfId="3" applyNumberFormat="1" applyFont="1" applyFill="1" applyBorder="1" applyAlignment="1">
      <alignment horizontal="center" wrapText="1"/>
    </xf>
    <xf numFmtId="9" fontId="9" fillId="12" borderId="1" xfId="5" applyFont="1" applyFill="1" applyBorder="1" applyAlignment="1">
      <alignment horizontal="center" vertical="center" wrapText="1"/>
    </xf>
    <xf numFmtId="9" fontId="9" fillId="12" borderId="13" xfId="5" applyFont="1" applyFill="1" applyBorder="1" applyAlignment="1">
      <alignment horizontal="center" vertical="center" wrapText="1"/>
    </xf>
    <xf numFmtId="0" fontId="5" fillId="15" borderId="19" xfId="0" applyFont="1" applyFill="1" applyBorder="1" applyAlignment="1">
      <alignment horizontal="center" vertical="center" wrapText="1"/>
    </xf>
    <xf numFmtId="168" fontId="4" fillId="6" borderId="21" xfId="4" applyNumberFormat="1" applyFont="1" applyFill="1" applyBorder="1" applyAlignment="1">
      <alignment horizontal="left" vertical="center" wrapText="1"/>
    </xf>
    <xf numFmtId="168" fontId="4" fillId="6" borderId="22" xfId="4" applyNumberFormat="1" applyFont="1" applyFill="1" applyBorder="1" applyAlignment="1">
      <alignment horizontal="left" vertical="center" wrapText="1"/>
    </xf>
    <xf numFmtId="168" fontId="4" fillId="14" borderId="7" xfId="0" applyNumberFormat="1" applyFont="1" applyFill="1" applyBorder="1" applyAlignment="1">
      <alignment horizontal="left" vertical="center" wrapText="1"/>
    </xf>
    <xf numFmtId="0" fontId="9" fillId="9" borderId="4" xfId="0" applyFont="1" applyFill="1" applyBorder="1" applyAlignment="1">
      <alignment horizontal="center" vertical="center" wrapText="1"/>
    </xf>
    <xf numFmtId="2" fontId="4" fillId="10" borderId="29" xfId="3" applyNumberFormat="1" applyFont="1" applyFill="1" applyBorder="1" applyAlignment="1">
      <alignment horizontal="center" vertical="center" wrapText="1"/>
    </xf>
    <xf numFmtId="2" fontId="4" fillId="10" borderId="7" xfId="3" applyNumberFormat="1" applyFont="1" applyFill="1" applyBorder="1" applyAlignment="1">
      <alignment horizontal="center" vertical="center" wrapText="1"/>
    </xf>
    <xf numFmtId="2" fontId="4" fillId="10" borderId="33" xfId="3" applyNumberFormat="1" applyFont="1" applyFill="1" applyBorder="1" applyAlignment="1">
      <alignment horizontal="center" vertical="center" wrapText="1"/>
    </xf>
    <xf numFmtId="0" fontId="5" fillId="15" borderId="8" xfId="0" applyFont="1" applyFill="1" applyBorder="1" applyAlignment="1">
      <alignment horizontal="center" vertical="center" wrapText="1"/>
    </xf>
    <xf numFmtId="168" fontId="4" fillId="6" borderId="9" xfId="4" applyNumberFormat="1" applyFont="1" applyFill="1" applyBorder="1" applyAlignment="1">
      <alignment horizontal="left" vertical="center" wrapText="1"/>
    </xf>
    <xf numFmtId="168" fontId="4" fillId="6" borderId="25" xfId="4" applyNumberFormat="1" applyFont="1" applyFill="1" applyBorder="1" applyAlignment="1">
      <alignment horizontal="left" vertical="center" wrapText="1"/>
    </xf>
    <xf numFmtId="2" fontId="4" fillId="10" borderId="17" xfId="3" applyNumberFormat="1" applyFont="1" applyFill="1" applyBorder="1" applyAlignment="1">
      <alignment horizontal="center" vertical="center" wrapText="1"/>
    </xf>
    <xf numFmtId="2" fontId="4" fillId="10" borderId="47" xfId="3" applyNumberFormat="1" applyFont="1" applyFill="1" applyBorder="1" applyAlignment="1">
      <alignment horizontal="center" vertical="center" wrapText="1"/>
    </xf>
    <xf numFmtId="2" fontId="4" fillId="10" borderId="25" xfId="3" applyNumberFormat="1" applyFont="1" applyFill="1" applyBorder="1" applyAlignment="1">
      <alignment horizontal="center" vertical="center" wrapText="1"/>
    </xf>
    <xf numFmtId="1" fontId="4" fillId="10" borderId="1" xfId="3" applyNumberFormat="1" applyFont="1" applyFill="1" applyBorder="1" applyAlignment="1">
      <alignment horizontal="center" vertical="center" wrapText="1"/>
    </xf>
    <xf numFmtId="1" fontId="4" fillId="10" borderId="13" xfId="3" applyNumberFormat="1" applyFont="1" applyFill="1" applyBorder="1" applyAlignment="1">
      <alignment horizontal="center" vertical="center" wrapText="1"/>
    </xf>
    <xf numFmtId="0" fontId="4" fillId="8" borderId="1" xfId="0" applyFont="1" applyFill="1" applyBorder="1" applyAlignment="1">
      <alignment horizontal="left" vertical="center" wrapText="1"/>
    </xf>
    <xf numFmtId="0" fontId="4" fillId="8" borderId="13" xfId="0" applyFont="1" applyFill="1" applyBorder="1" applyAlignment="1">
      <alignment horizontal="left" vertical="center" wrapText="1"/>
    </xf>
    <xf numFmtId="0" fontId="4" fillId="10" borderId="1" xfId="3" applyNumberFormat="1" applyFont="1" applyFill="1" applyBorder="1" applyAlignment="1">
      <alignment horizontal="center" vertical="center"/>
    </xf>
    <xf numFmtId="0" fontId="4" fillId="10" borderId="13" xfId="3" applyNumberFormat="1" applyFont="1" applyFill="1" applyBorder="1" applyAlignment="1">
      <alignment horizontal="center" vertical="center"/>
    </xf>
    <xf numFmtId="167" fontId="9" fillId="12" borderId="1" xfId="4" applyNumberFormat="1" applyFont="1" applyFill="1" applyBorder="1" applyAlignment="1">
      <alignment horizontal="center" vertical="center" wrapText="1"/>
    </xf>
    <xf numFmtId="167" fontId="9" fillId="12" borderId="13" xfId="4" applyNumberFormat="1" applyFont="1" applyFill="1" applyBorder="1" applyAlignment="1">
      <alignment horizontal="center" vertical="center" wrapText="1"/>
    </xf>
    <xf numFmtId="0" fontId="13" fillId="21" borderId="0" xfId="0" applyFont="1" applyFill="1" applyBorder="1" applyAlignment="1">
      <alignment horizontal="right"/>
    </xf>
    <xf numFmtId="3" fontId="4" fillId="20" borderId="0" xfId="0" applyNumberFormat="1" applyFont="1" applyFill="1" applyBorder="1" applyAlignment="1">
      <alignment horizontal="left" vertical="center" wrapText="1"/>
    </xf>
    <xf numFmtId="168" fontId="4" fillId="13" borderId="32" xfId="4" applyNumberFormat="1" applyFont="1" applyFill="1" applyBorder="1" applyAlignment="1">
      <alignment horizontal="left" vertical="center" wrapText="1"/>
    </xf>
    <xf numFmtId="168" fontId="4" fillId="13" borderId="42" xfId="4" applyNumberFormat="1" applyFont="1" applyFill="1" applyBorder="1" applyAlignment="1">
      <alignment horizontal="left" vertical="center" wrapText="1"/>
    </xf>
    <xf numFmtId="166" fontId="5" fillId="13" borderId="18" xfId="6" applyNumberFormat="1" applyFont="1" applyFill="1" applyBorder="1" applyAlignment="1">
      <alignment horizontal="center" vertical="center"/>
    </xf>
    <xf numFmtId="168" fontId="4" fillId="13" borderId="32" xfId="4" applyNumberFormat="1" applyFont="1" applyFill="1" applyBorder="1" applyAlignment="1">
      <alignment vertical="center" wrapText="1"/>
    </xf>
    <xf numFmtId="0" fontId="5" fillId="18" borderId="31" xfId="0" applyFont="1" applyFill="1" applyBorder="1" applyAlignment="1">
      <alignment horizontal="center" vertical="center" wrapText="1"/>
    </xf>
    <xf numFmtId="0" fontId="5" fillId="19" borderId="48" xfId="0" applyFont="1" applyFill="1" applyBorder="1" applyAlignment="1">
      <alignment horizontal="center" vertical="center"/>
    </xf>
    <xf numFmtId="0" fontId="5" fillId="23" borderId="0" xfId="0" applyFont="1" applyFill="1" applyBorder="1" applyAlignment="1">
      <alignment horizontal="center" vertical="center"/>
    </xf>
    <xf numFmtId="166" fontId="5" fillId="23" borderId="18" xfId="6" applyNumberFormat="1" applyFont="1" applyFill="1" applyBorder="1" applyAlignment="1">
      <alignment horizontal="center" vertical="center"/>
    </xf>
    <xf numFmtId="168" fontId="4" fillId="19" borderId="1" xfId="4" applyNumberFormat="1" applyFont="1" applyFill="1" applyBorder="1" applyAlignment="1">
      <alignment horizontal="left" vertical="center" wrapText="1"/>
    </xf>
    <xf numFmtId="166" fontId="5" fillId="23" borderId="34" xfId="6" applyNumberFormat="1" applyFont="1" applyFill="1" applyBorder="1" applyAlignment="1">
      <alignment horizontal="center" vertical="center"/>
    </xf>
    <xf numFmtId="166" fontId="5" fillId="23" borderId="35" xfId="6" applyNumberFormat="1" applyFont="1" applyFill="1" applyBorder="1" applyAlignment="1">
      <alignment horizontal="center" vertical="center"/>
    </xf>
    <xf numFmtId="0" fontId="5" fillId="13" borderId="41" xfId="0" applyFont="1" applyFill="1" applyBorder="1" applyAlignment="1">
      <alignment horizontal="center" vertical="center"/>
    </xf>
    <xf numFmtId="166" fontId="5" fillId="16" borderId="8" xfId="6" applyNumberFormat="1" applyFont="1" applyFill="1" applyBorder="1" applyAlignment="1">
      <alignment horizontal="center" vertical="center" wrapText="1"/>
    </xf>
    <xf numFmtId="168" fontId="4" fillId="0" borderId="49" xfId="0" applyNumberFormat="1" applyFont="1" applyFill="1" applyBorder="1"/>
    <xf numFmtId="0" fontId="5" fillId="19" borderId="41" xfId="0" applyFont="1" applyFill="1" applyBorder="1" applyAlignment="1">
      <alignment horizontal="center" vertical="center"/>
    </xf>
    <xf numFmtId="0" fontId="5" fillId="19" borderId="36" xfId="0" applyFont="1" applyFill="1" applyBorder="1" applyAlignment="1">
      <alignment horizontal="center" vertical="center"/>
    </xf>
    <xf numFmtId="168" fontId="4" fillId="19" borderId="20" xfId="4" applyNumberFormat="1" applyFont="1" applyFill="1" applyBorder="1" applyAlignment="1">
      <alignment horizontal="left" vertical="center" wrapText="1"/>
    </xf>
    <xf numFmtId="168" fontId="4" fillId="19" borderId="21" xfId="4" applyNumberFormat="1" applyFont="1" applyFill="1" applyBorder="1" applyAlignment="1">
      <alignment horizontal="left" vertical="center" wrapText="1"/>
    </xf>
    <xf numFmtId="168" fontId="4" fillId="19" borderId="15" xfId="4" applyNumberFormat="1" applyFont="1" applyFill="1" applyBorder="1" applyAlignment="1">
      <alignment horizontal="left" vertical="center" wrapText="1"/>
    </xf>
    <xf numFmtId="168" fontId="4" fillId="19" borderId="13" xfId="4" applyNumberFormat="1" applyFont="1" applyFill="1" applyBorder="1" applyAlignment="1">
      <alignment horizontal="left" vertical="center" wrapText="1"/>
    </xf>
    <xf numFmtId="168" fontId="4" fillId="19" borderId="22" xfId="4" applyNumberFormat="1" applyFont="1" applyFill="1" applyBorder="1" applyAlignment="1">
      <alignment horizontal="left" vertical="center" wrapText="1"/>
    </xf>
    <xf numFmtId="0" fontId="5" fillId="19" borderId="14" xfId="0" applyFont="1" applyFill="1" applyBorder="1" applyAlignment="1">
      <alignment horizontal="center" vertical="center"/>
    </xf>
    <xf numFmtId="0" fontId="5" fillId="19" borderId="3" xfId="0" applyFont="1" applyFill="1" applyBorder="1" applyAlignment="1">
      <alignment horizontal="center" vertical="center"/>
    </xf>
    <xf numFmtId="0" fontId="5" fillId="19" borderId="19" xfId="0" applyFont="1" applyFill="1" applyBorder="1" applyAlignment="1">
      <alignment horizontal="center" vertical="center"/>
    </xf>
    <xf numFmtId="0" fontId="4" fillId="0" borderId="50" xfId="0" applyFont="1" applyFill="1" applyBorder="1" applyAlignment="1">
      <alignment horizontal="center" vertical="center" wrapText="1"/>
    </xf>
    <xf numFmtId="166" fontId="4" fillId="0" borderId="51" xfId="6" applyNumberFormat="1" applyFont="1" applyFill="1" applyBorder="1" applyAlignment="1">
      <alignment horizontal="center" vertical="center" wrapText="1"/>
    </xf>
    <xf numFmtId="0" fontId="14" fillId="16" borderId="0" xfId="0" applyFont="1" applyFill="1"/>
    <xf numFmtId="0" fontId="15" fillId="0" borderId="0" xfId="0" applyFont="1" applyAlignment="1">
      <alignment vertical="center"/>
    </xf>
    <xf numFmtId="0" fontId="14" fillId="24" borderId="0" xfId="0" applyFont="1" applyFill="1"/>
    <xf numFmtId="0" fontId="10" fillId="12" borderId="52" xfId="0" applyFont="1" applyFill="1" applyBorder="1" applyAlignment="1">
      <alignment horizontal="center" vertical="center" wrapText="1"/>
    </xf>
    <xf numFmtId="0" fontId="9" fillId="17" borderId="0" xfId="0" applyFont="1" applyFill="1" applyBorder="1"/>
    <xf numFmtId="0" fontId="0" fillId="0" borderId="0" xfId="0" applyBorder="1"/>
    <xf numFmtId="3" fontId="0" fillId="0" borderId="0" xfId="0" applyNumberFormat="1" applyBorder="1"/>
    <xf numFmtId="3" fontId="13" fillId="0" borderId="0" xfId="0" applyNumberFormat="1" applyFont="1" applyBorder="1"/>
    <xf numFmtId="0" fontId="10" fillId="17" borderId="0" xfId="0" applyFont="1" applyFill="1" applyBorder="1"/>
    <xf numFmtId="3" fontId="16" fillId="24" borderId="0" xfId="0" applyNumberFormat="1" applyFont="1" applyFill="1" applyBorder="1"/>
    <xf numFmtId="3" fontId="0" fillId="24" borderId="0" xfId="0" applyNumberFormat="1" applyFill="1" applyBorder="1"/>
    <xf numFmtId="0" fontId="14" fillId="16" borderId="53" xfId="0" applyFont="1" applyFill="1" applyBorder="1"/>
    <xf numFmtId="0" fontId="10" fillId="9" borderId="54" xfId="0" applyFont="1" applyFill="1" applyBorder="1" applyAlignment="1">
      <alignment horizontal="center" vertical="center" wrapText="1"/>
    </xf>
    <xf numFmtId="0" fontId="10" fillId="9" borderId="55" xfId="0" applyFont="1" applyFill="1" applyBorder="1" applyAlignment="1">
      <alignment horizontal="center" vertical="center" wrapText="1"/>
    </xf>
    <xf numFmtId="0" fontId="9" fillId="17" borderId="56" xfId="0" applyFont="1" applyFill="1" applyBorder="1"/>
    <xf numFmtId="0" fontId="0" fillId="0" borderId="57" xfId="0" applyBorder="1"/>
    <xf numFmtId="0" fontId="4" fillId="20" borderId="58" xfId="0" applyFont="1" applyFill="1" applyBorder="1" applyAlignment="1">
      <alignment horizontal="left" vertical="center" wrapText="1"/>
    </xf>
    <xf numFmtId="3" fontId="0" fillId="0" borderId="57" xfId="0" applyNumberFormat="1" applyBorder="1"/>
    <xf numFmtId="0" fontId="0" fillId="20" borderId="58" xfId="0" applyFill="1" applyBorder="1"/>
    <xf numFmtId="0" fontId="12" fillId="22" borderId="59" xfId="0" applyFont="1" applyFill="1" applyBorder="1" applyAlignment="1">
      <alignment horizontal="right"/>
    </xf>
    <xf numFmtId="3" fontId="12" fillId="22" borderId="60" xfId="0" applyNumberFormat="1" applyFont="1" applyFill="1" applyBorder="1"/>
    <xf numFmtId="0" fontId="13" fillId="21" borderId="59" xfId="0" applyFont="1" applyFill="1" applyBorder="1" applyAlignment="1">
      <alignment horizontal="right"/>
    </xf>
    <xf numFmtId="3" fontId="13" fillId="0" borderId="57" xfId="0" applyNumberFormat="1" applyFont="1" applyBorder="1"/>
    <xf numFmtId="0" fontId="10" fillId="17" borderId="56" xfId="0" applyFont="1" applyFill="1" applyBorder="1"/>
    <xf numFmtId="0" fontId="4" fillId="15" borderId="58" xfId="0" applyFont="1" applyFill="1" applyBorder="1" applyAlignment="1">
      <alignment horizontal="left" vertical="center" wrapText="1"/>
    </xf>
    <xf numFmtId="0" fontId="12" fillId="22" borderId="61" xfId="0" applyFont="1" applyFill="1" applyBorder="1" applyAlignment="1">
      <alignment horizontal="right"/>
    </xf>
    <xf numFmtId="3" fontId="12" fillId="22" borderId="62" xfId="0" applyNumberFormat="1" applyFont="1" applyFill="1" applyBorder="1"/>
    <xf numFmtId="3" fontId="12" fillId="22" borderId="63" xfId="0" applyNumberFormat="1" applyFont="1" applyFill="1" applyBorder="1"/>
    <xf numFmtId="0" fontId="0" fillId="0" borderId="56" xfId="0" applyBorder="1"/>
    <xf numFmtId="0" fontId="0" fillId="0" borderId="64" xfId="0" applyBorder="1"/>
    <xf numFmtId="0" fontId="0" fillId="0" borderId="65" xfId="0" applyBorder="1"/>
    <xf numFmtId="0" fontId="0" fillId="3" borderId="0" xfId="0" applyFill="1"/>
    <xf numFmtId="0" fontId="17" fillId="0" borderId="2" xfId="0" applyFont="1" applyBorder="1" applyAlignment="1">
      <alignment vertical="center" wrapText="1"/>
    </xf>
    <xf numFmtId="0" fontId="17" fillId="0" borderId="35" xfId="0" applyFont="1" applyBorder="1" applyAlignment="1">
      <alignment vertical="center" wrapText="1"/>
    </xf>
    <xf numFmtId="0" fontId="17" fillId="0" borderId="35" xfId="0" applyFont="1" applyBorder="1" applyAlignment="1">
      <alignment horizontal="left" vertical="center" wrapText="1" indent="1"/>
    </xf>
    <xf numFmtId="0" fontId="15" fillId="0" borderId="28" xfId="0" applyFont="1" applyBorder="1" applyAlignment="1">
      <alignment vertical="center" wrapText="1"/>
    </xf>
    <xf numFmtId="0" fontId="15" fillId="0" borderId="66" xfId="0" applyFont="1" applyBorder="1" applyAlignment="1">
      <alignment vertical="center" wrapText="1"/>
    </xf>
    <xf numFmtId="0" fontId="15" fillId="0" borderId="2" xfId="0" applyFont="1" applyBorder="1" applyAlignment="1">
      <alignment vertical="center" wrapText="1"/>
    </xf>
    <xf numFmtId="0" fontId="19" fillId="0" borderId="2" xfId="0" applyFont="1" applyBorder="1" applyAlignment="1">
      <alignment vertical="center" wrapText="1"/>
    </xf>
    <xf numFmtId="0" fontId="19" fillId="0" borderId="28" xfId="0" applyFont="1" applyBorder="1" applyAlignment="1">
      <alignment vertical="center" wrapText="1"/>
    </xf>
    <xf numFmtId="0" fontId="15" fillId="0" borderId="35" xfId="0" applyFont="1" applyBorder="1" applyAlignment="1">
      <alignment vertical="center" wrapText="1"/>
    </xf>
    <xf numFmtId="0" fontId="15" fillId="0" borderId="69" xfId="0" applyFont="1" applyBorder="1" applyAlignment="1">
      <alignment vertical="center" wrapText="1"/>
    </xf>
    <xf numFmtId="0" fontId="15" fillId="0" borderId="2" xfId="0" applyFont="1" applyBorder="1" applyAlignment="1">
      <alignment horizontal="left" vertical="center" wrapText="1"/>
    </xf>
    <xf numFmtId="169" fontId="0" fillId="0" borderId="0" xfId="0" applyNumberFormat="1"/>
    <xf numFmtId="166" fontId="5" fillId="13" borderId="35" xfId="6" applyNumberFormat="1" applyFont="1" applyFill="1" applyBorder="1" applyAlignment="1">
      <alignment horizontal="center" vertical="center"/>
    </xf>
    <xf numFmtId="166" fontId="9" fillId="5" borderId="71" xfId="6" applyNumberFormat="1" applyFont="1" applyFill="1" applyBorder="1" applyAlignment="1">
      <alignment horizontal="center" vertical="center"/>
    </xf>
    <xf numFmtId="166" fontId="9" fillId="5" borderId="72" xfId="6" applyNumberFormat="1" applyFont="1" applyFill="1" applyBorder="1" applyAlignment="1">
      <alignment horizontal="center" vertical="center"/>
    </xf>
    <xf numFmtId="166" fontId="9" fillId="5" borderId="73" xfId="6" applyNumberFormat="1" applyFont="1" applyFill="1" applyBorder="1" applyAlignment="1">
      <alignment horizontal="center" vertical="center"/>
    </xf>
    <xf numFmtId="166" fontId="4" fillId="8" borderId="33" xfId="6" applyNumberFormat="1" applyFont="1" applyFill="1" applyBorder="1" applyAlignment="1">
      <alignment horizontal="center"/>
    </xf>
    <xf numFmtId="166" fontId="4" fillId="8" borderId="33" xfId="6" applyNumberFormat="1" applyFont="1" applyFill="1" applyBorder="1" applyAlignment="1">
      <alignment vertical="center"/>
    </xf>
    <xf numFmtId="166" fontId="4" fillId="8" borderId="47" xfId="6" applyNumberFormat="1" applyFont="1" applyFill="1" applyBorder="1" applyAlignment="1">
      <alignment horizontal="center"/>
    </xf>
    <xf numFmtId="166" fontId="5" fillId="16" borderId="10" xfId="6" applyNumberFormat="1" applyFont="1" applyFill="1" applyBorder="1" applyAlignment="1">
      <alignment horizontal="center" vertical="center"/>
    </xf>
    <xf numFmtId="166" fontId="4" fillId="8" borderId="70" xfId="6" applyNumberFormat="1" applyFont="1" applyFill="1" applyBorder="1" applyAlignment="1">
      <alignment horizontal="left" vertical="center" wrapText="1"/>
    </xf>
    <xf numFmtId="166" fontId="4" fillId="8" borderId="11" xfId="6" applyNumberFormat="1" applyFont="1" applyFill="1" applyBorder="1" applyAlignment="1">
      <alignment vertical="center" wrapText="1"/>
    </xf>
    <xf numFmtId="166" fontId="4" fillId="8" borderId="12" xfId="6" applyNumberFormat="1" applyFont="1" applyFill="1" applyBorder="1" applyAlignment="1">
      <alignment horizontal="left" vertical="center" wrapText="1"/>
    </xf>
    <xf numFmtId="2" fontId="4" fillId="11" borderId="33" xfId="3" applyNumberFormat="1" applyFont="1" applyFill="1" applyBorder="1" applyAlignment="1">
      <alignment horizontal="center" vertical="center" wrapText="1"/>
    </xf>
    <xf numFmtId="0" fontId="4" fillId="24" borderId="0" xfId="0" applyFont="1" applyFill="1"/>
    <xf numFmtId="168" fontId="4" fillId="24" borderId="0" xfId="0" applyNumberFormat="1" applyFont="1" applyFill="1"/>
    <xf numFmtId="168" fontId="15" fillId="0" borderId="28" xfId="7" applyNumberFormat="1" applyFont="1" applyBorder="1" applyAlignment="1">
      <alignment vertical="center" wrapText="1"/>
    </xf>
    <xf numFmtId="168" fontId="15" fillId="0" borderId="2" xfId="7" applyNumberFormat="1" applyFont="1" applyBorder="1" applyAlignment="1">
      <alignment vertical="center" wrapText="1"/>
    </xf>
    <xf numFmtId="168" fontId="15" fillId="0" borderId="35" xfId="7" applyNumberFormat="1" applyFont="1" applyBorder="1" applyAlignment="1">
      <alignment vertical="center" wrapText="1"/>
    </xf>
    <xf numFmtId="169" fontId="0" fillId="24" borderId="0" xfId="0" applyNumberFormat="1" applyFill="1"/>
    <xf numFmtId="169" fontId="0" fillId="4" borderId="0" xfId="0" applyNumberFormat="1" applyFill="1"/>
    <xf numFmtId="0" fontId="17" fillId="0" borderId="66" xfId="0" applyFont="1" applyBorder="1" applyAlignment="1">
      <alignment vertical="center" wrapText="1"/>
    </xf>
    <xf numFmtId="0" fontId="17" fillId="0" borderId="67" xfId="0" applyFont="1" applyBorder="1" applyAlignment="1">
      <alignment vertical="center" wrapText="1"/>
    </xf>
    <xf numFmtId="0" fontId="17" fillId="0" borderId="68" xfId="0" applyFont="1" applyBorder="1" applyAlignment="1">
      <alignment vertical="center" wrapText="1"/>
    </xf>
    <xf numFmtId="0" fontId="15" fillId="0" borderId="66" xfId="0" applyFont="1" applyBorder="1" applyAlignment="1">
      <alignment horizontal="left" vertical="center" wrapText="1"/>
    </xf>
    <xf numFmtId="0" fontId="15" fillId="0" borderId="67" xfId="0" applyFont="1" applyBorder="1" applyAlignment="1">
      <alignment horizontal="left" vertical="center" wrapText="1"/>
    </xf>
    <xf numFmtId="0" fontId="15" fillId="0" borderId="68" xfId="0" applyFont="1" applyBorder="1" applyAlignment="1">
      <alignment horizontal="left" vertical="center" wrapText="1"/>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1" fillId="0" borderId="31" xfId="0" applyFont="1" applyBorder="1" applyAlignment="1">
      <alignment vertical="center" wrapText="1"/>
    </xf>
    <xf numFmtId="0" fontId="11" fillId="0" borderId="0" xfId="0" applyFont="1" applyAlignment="1">
      <alignment vertical="center" wrapText="1"/>
    </xf>
    <xf numFmtId="0" fontId="4" fillId="8" borderId="24" xfId="0" applyFont="1" applyFill="1" applyBorder="1" applyAlignment="1">
      <alignment horizontal="center" vertical="center" textRotation="90" wrapText="1"/>
    </xf>
    <xf numFmtId="0" fontId="4" fillId="8" borderId="5" xfId="0" applyFont="1" applyFill="1" applyBorder="1" applyAlignment="1">
      <alignment horizontal="center" vertical="center" textRotation="90" wrapText="1"/>
    </xf>
    <xf numFmtId="168" fontId="4" fillId="14" borderId="20" xfId="0" applyNumberFormat="1" applyFont="1" applyFill="1" applyBorder="1" applyAlignment="1">
      <alignment horizontal="center" vertical="center" textRotation="90" wrapText="1"/>
    </xf>
    <xf numFmtId="168" fontId="4" fillId="14" borderId="15" xfId="0" applyNumberFormat="1" applyFont="1" applyFill="1" applyBorder="1" applyAlignment="1">
      <alignment horizontal="center" vertical="center" textRotation="90" wrapText="1"/>
    </xf>
    <xf numFmtId="0" fontId="4" fillId="8" borderId="23" xfId="0" applyFont="1" applyFill="1" applyBorder="1" applyAlignment="1">
      <alignment horizontal="center" vertical="center" textRotation="90" wrapText="1"/>
    </xf>
    <xf numFmtId="168" fontId="4" fillId="14" borderId="45" xfId="0" applyNumberFormat="1" applyFont="1" applyFill="1" applyBorder="1" applyAlignment="1">
      <alignment horizontal="center" vertical="center" textRotation="90" wrapText="1"/>
    </xf>
    <xf numFmtId="0" fontId="4" fillId="8" borderId="45" xfId="0" applyFont="1" applyFill="1" applyBorder="1" applyAlignment="1">
      <alignment horizontal="center" vertical="center" textRotation="90" wrapText="1"/>
    </xf>
    <xf numFmtId="169" fontId="0" fillId="0" borderId="0" xfId="7" applyNumberFormat="1" applyFont="1"/>
  </cellXfs>
  <cellStyles count="8">
    <cellStyle name="Comma" xfId="6" builtinId="3"/>
    <cellStyle name="Comma 2 2" xfId="2" xr:uid="{00000000-0005-0000-0000-000000000000}"/>
    <cellStyle name="Currency" xfId="7" builtinId="4"/>
    <cellStyle name="Milliers 2" xfId="3" xr:uid="{00000000-0005-0000-0000-000002000000}"/>
    <cellStyle name="Normal" xfId="0" builtinId="0"/>
    <cellStyle name="Normal 3" xfId="1" xr:uid="{00000000-0005-0000-0000-000004000000}"/>
    <cellStyle name="Percent" xfId="5" builtinId="5"/>
    <cellStyle name="Pourcentage 2"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Couleurs IREEDD">
      <a:dk1>
        <a:sysClr val="windowText" lastClr="000000"/>
      </a:dk1>
      <a:lt1>
        <a:sysClr val="window" lastClr="FFFFFF"/>
      </a:lt1>
      <a:dk2>
        <a:srgbClr val="51636C"/>
      </a:dk2>
      <a:lt2>
        <a:srgbClr val="E7E6E6"/>
      </a:lt2>
      <a:accent1>
        <a:srgbClr val="8EB116"/>
      </a:accent1>
      <a:accent2>
        <a:srgbClr val="00A4C0"/>
      </a:accent2>
      <a:accent3>
        <a:srgbClr val="A5A5A5"/>
      </a:accent3>
      <a:accent4>
        <a:srgbClr val="FFC000"/>
      </a:accent4>
      <a:accent5>
        <a:srgbClr val="00A4C0"/>
      </a:accent5>
      <a:accent6>
        <a:srgbClr val="8EB116"/>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D91F-C3A8-49B9-B17A-57324BE672DC}">
  <dimension ref="A1:AK43"/>
  <sheetViews>
    <sheetView topLeftCell="A10" zoomScaleNormal="100" workbookViewId="0">
      <selection activeCell="D28" sqref="D28"/>
    </sheetView>
  </sheetViews>
  <sheetFormatPr defaultColWidth="11.5546875" defaultRowHeight="14.4" x14ac:dyDescent="0.3"/>
  <cols>
    <col min="2" max="2" width="52.109375" customWidth="1"/>
    <col min="3" max="4" width="10.88671875" bestFit="1" customWidth="1"/>
    <col min="5" max="5" width="13.44140625" bestFit="1" customWidth="1"/>
    <col min="6" max="6" width="11.33203125" bestFit="1" customWidth="1"/>
    <col min="7" max="8" width="10.88671875" bestFit="1" customWidth="1"/>
    <col min="9" max="9" width="14.33203125" bestFit="1" customWidth="1"/>
    <col min="10" max="10" width="15" bestFit="1" customWidth="1"/>
    <col min="11" max="11" width="13" bestFit="1" customWidth="1"/>
    <col min="12" max="12" width="14.44140625" bestFit="1" customWidth="1"/>
    <col min="13" max="37" width="9.44140625" customWidth="1"/>
  </cols>
  <sheetData>
    <row r="1" spans="1:37" x14ac:dyDescent="0.3">
      <c r="B1" s="162" t="s">
        <v>124</v>
      </c>
      <c r="C1" s="162"/>
      <c r="D1" s="162"/>
      <c r="E1" s="162"/>
      <c r="F1" s="162"/>
      <c r="G1" s="162"/>
      <c r="H1" s="163">
        <v>0.02</v>
      </c>
    </row>
    <row r="2" spans="1:37" x14ac:dyDescent="0.3">
      <c r="B2" s="164" t="s">
        <v>125</v>
      </c>
      <c r="C2" s="164"/>
      <c r="D2" s="164"/>
      <c r="E2" s="164"/>
      <c r="F2" s="164"/>
      <c r="G2" s="164"/>
      <c r="H2" s="165">
        <v>0.08</v>
      </c>
    </row>
    <row r="4" spans="1:37" ht="15" thickBot="1" x14ac:dyDescent="0.35">
      <c r="A4" s="253"/>
      <c r="B4" s="253"/>
      <c r="C4" s="253"/>
      <c r="D4" s="253"/>
      <c r="E4" s="253"/>
      <c r="F4" s="253"/>
      <c r="G4" s="253"/>
      <c r="H4" s="253"/>
      <c r="I4" s="253"/>
      <c r="J4" s="253"/>
      <c r="K4" s="253"/>
      <c r="L4" s="253"/>
    </row>
    <row r="5" spans="1:37" x14ac:dyDescent="0.3">
      <c r="A5" s="253"/>
      <c r="B5" s="233" t="s">
        <v>143</v>
      </c>
      <c r="C5" s="234" t="s">
        <v>0</v>
      </c>
      <c r="D5" s="234" t="s">
        <v>97</v>
      </c>
      <c r="E5" s="234" t="s">
        <v>126</v>
      </c>
      <c r="F5" s="234" t="s">
        <v>127</v>
      </c>
      <c r="G5" s="234" t="s">
        <v>130</v>
      </c>
      <c r="H5" s="234">
        <v>2021</v>
      </c>
      <c r="I5" s="234">
        <v>2022</v>
      </c>
      <c r="J5" s="234">
        <v>2023</v>
      </c>
      <c r="K5" s="234">
        <v>2024</v>
      </c>
      <c r="L5" s="235">
        <v>2025</v>
      </c>
      <c r="M5" s="225">
        <v>2026</v>
      </c>
      <c r="N5" s="143">
        <v>2027</v>
      </c>
      <c r="O5" s="143">
        <v>2028</v>
      </c>
      <c r="P5" s="143">
        <v>2029</v>
      </c>
      <c r="Q5" s="143">
        <v>2030</v>
      </c>
      <c r="R5" s="143">
        <v>2031</v>
      </c>
      <c r="S5" s="143">
        <v>2032</v>
      </c>
      <c r="T5" s="143">
        <v>2033</v>
      </c>
      <c r="U5" s="143">
        <v>2034</v>
      </c>
      <c r="V5" s="143">
        <v>2035</v>
      </c>
      <c r="W5" s="143">
        <v>2036</v>
      </c>
      <c r="X5" s="143">
        <v>2037</v>
      </c>
      <c r="Y5" s="143">
        <v>2038</v>
      </c>
      <c r="Z5" s="143">
        <v>2039</v>
      </c>
      <c r="AA5" s="143">
        <v>2040</v>
      </c>
      <c r="AB5" s="143">
        <v>2041</v>
      </c>
      <c r="AC5" s="143">
        <v>2042</v>
      </c>
      <c r="AD5" s="143">
        <v>2043</v>
      </c>
      <c r="AE5" s="143">
        <v>2044</v>
      </c>
      <c r="AF5" s="143">
        <v>2045</v>
      </c>
      <c r="AG5" s="143">
        <v>2046</v>
      </c>
      <c r="AH5" s="143">
        <v>2047</v>
      </c>
      <c r="AI5" s="143">
        <v>2048</v>
      </c>
      <c r="AJ5" s="143">
        <v>2049</v>
      </c>
      <c r="AK5" s="143">
        <v>2050</v>
      </c>
    </row>
    <row r="6" spans="1:37" x14ac:dyDescent="0.3">
      <c r="A6" s="253"/>
      <c r="B6" s="236" t="s">
        <v>119</v>
      </c>
      <c r="C6" s="226"/>
      <c r="D6" s="226"/>
      <c r="E6" s="226"/>
      <c r="F6" s="226"/>
      <c r="G6" s="226"/>
      <c r="H6" s="227"/>
      <c r="I6" s="227"/>
      <c r="J6" s="227"/>
      <c r="K6" s="227"/>
      <c r="L6" s="237"/>
    </row>
    <row r="7" spans="1:37" x14ac:dyDescent="0.3">
      <c r="A7" s="253"/>
      <c r="B7" s="238" t="s">
        <v>144</v>
      </c>
      <c r="C7" s="195">
        <f>SUM(H7:L7)</f>
        <v>21203500</v>
      </c>
      <c r="D7" s="228">
        <f>'COM Act'!U35+'MAD Act'!U35+'SEY Act'!U35+'MAU Act'!U35+REGIONAL!U24</f>
        <v>3300000</v>
      </c>
      <c r="E7" s="228">
        <f>'COM Act'!V35+'MAD Act'!V35+'SEY Act'!V35+'MAU Act'!V35+REGIONAL!V24</f>
        <v>0</v>
      </c>
      <c r="F7" s="228">
        <f>'COM Act'!W35+'MAD Act'!W35+'SEY Act'!W35+'MAU Act'!W35+REGIONAL!W24</f>
        <v>16903500</v>
      </c>
      <c r="G7" s="228">
        <f>'COM Act'!X35+'MAD Act'!X35+'SEY Act'!X35+'MAU Act'!X35+REGIONAL!X24</f>
        <v>1000000</v>
      </c>
      <c r="H7" s="228">
        <f>'COM Act'!O35+'MAD Act'!O35+'SEY Act'!O35+'MAU Act'!O35+REGIONAL!O19</f>
        <v>2313500</v>
      </c>
      <c r="I7" s="228">
        <f>'COM Act'!P35+'MAD Act'!P35+'SEY Act'!P35+'MAU Act'!P35+REGIONAL!P19</f>
        <v>16047500</v>
      </c>
      <c r="J7" s="228">
        <f>'COM Act'!Q35+'MAD Act'!Q35+'SEY Act'!Q35+'MAU Act'!Q35+REGIONAL!Q19</f>
        <v>2242500</v>
      </c>
      <c r="K7" s="228">
        <f>'COM Act'!R35+'MAD Act'!R35+'SEY Act'!R35+'MAU Act'!R35+REGIONAL!R19</f>
        <v>300000</v>
      </c>
      <c r="L7" s="239">
        <f>'COM Act'!S35+'MAD Act'!S35+'SEY Act'!S35+'MAU Act'!S35+REGIONAL!S19</f>
        <v>300000</v>
      </c>
    </row>
    <row r="8" spans="1:37" x14ac:dyDescent="0.3">
      <c r="A8" s="253"/>
      <c r="B8" s="240" t="s">
        <v>145</v>
      </c>
      <c r="C8" s="195">
        <f t="shared" ref="C8:C12" si="0">SUM(H8:L8)</f>
        <v>15420000</v>
      </c>
      <c r="D8" s="228">
        <f>'COM Act'!U52+'MAD Act'!U52+'SEY Act'!U52+'MAU Act'!U51+REGIONAL!U41</f>
        <v>700000</v>
      </c>
      <c r="E8" s="228">
        <f>'COM Act'!V52+'MAD Act'!V52+'SEY Act'!V52+'MAU Act'!V51+REGIONAL!V41</f>
        <v>2500000</v>
      </c>
      <c r="F8" s="228">
        <f>'COM Act'!W52+'MAD Act'!W52+'SEY Act'!W52+'MAU Act'!W51+REGIONAL!W41</f>
        <v>12220000</v>
      </c>
      <c r="G8" s="228">
        <f>'COM Act'!X52+'MAD Act'!X52+'SEY Act'!X52+'MAU Act'!X51+REGIONAL!X41</f>
        <v>0</v>
      </c>
      <c r="H8" s="228">
        <f>'COM Act'!O52+'MAD Act'!O52+'SEY Act'!O52+'MAU Act'!O51+REGIONAL!O41</f>
        <v>4690000</v>
      </c>
      <c r="I8" s="228">
        <f>'COM Act'!P52+'MAD Act'!P52+'SEY Act'!P52+'MAU Act'!P51+REGIONAL!P41</f>
        <v>9740000</v>
      </c>
      <c r="J8" s="228">
        <f>'COM Act'!Q52+'MAD Act'!Q52+'SEY Act'!Q52+'MAU Act'!Q51+REGIONAL!Q41</f>
        <v>990000</v>
      </c>
      <c r="K8" s="228">
        <f>'COM Act'!R52+'MAD Act'!R52+'SEY Act'!R52+'MAU Act'!R51+REGIONAL!R41</f>
        <v>0</v>
      </c>
      <c r="L8" s="239">
        <f>'COM Act'!S52+'MAD Act'!S52+'SEY Act'!S52+'MAU Act'!S51+REGIONAL!S41</f>
        <v>0</v>
      </c>
    </row>
    <row r="9" spans="1:37" x14ac:dyDescent="0.3">
      <c r="A9" s="253"/>
      <c r="B9" s="240" t="s">
        <v>146</v>
      </c>
      <c r="C9" s="195">
        <f>SUM(H9:L9)</f>
        <v>13691175</v>
      </c>
      <c r="D9" s="228">
        <f>'COM Act'!U14+'MAD Act'!U15+'SEY Act'!U13+'MAU Act'!U13+REGIONAL!U16</f>
        <v>0</v>
      </c>
      <c r="E9" s="228">
        <f>'COM Act'!V14+'MAD Act'!V15+'SEY Act'!V13+'MAU Act'!V13+REGIONAL!V16</f>
        <v>1200000</v>
      </c>
      <c r="F9" s="228">
        <f>'COM Act'!W14+'MAD Act'!W15+'SEY Act'!W13+'MAU Act'!W13+REGIONAL!W16</f>
        <v>12491175</v>
      </c>
      <c r="G9" s="228">
        <f>'COM Act'!X14+'MAD Act'!X15+'SEY Act'!X13+'MAU Act'!X13+REGIONAL!X16</f>
        <v>0</v>
      </c>
      <c r="H9" s="228">
        <f>'COM Act'!O14+'MAD Act'!O15+'SEY Act'!O13+'MAU Act'!O13+REGIONAL!O16</f>
        <v>3070675</v>
      </c>
      <c r="I9" s="228">
        <f>'COM Act'!P14+'MAD Act'!P15+'SEY Act'!P13+'MAU Act'!P13+REGIONAL!P16</f>
        <v>4224875</v>
      </c>
      <c r="J9" s="228">
        <f>'COM Act'!Q14+'MAD Act'!Q15+'SEY Act'!Q13+'MAU Act'!Q13+REGIONAL!Q16</f>
        <v>3349625</v>
      </c>
      <c r="K9" s="228">
        <f>'COM Act'!R14+'MAD Act'!R15+'SEY Act'!R13+'MAU Act'!R13+REGIONAL!R16</f>
        <v>1523000</v>
      </c>
      <c r="L9" s="239">
        <f>'COM Act'!S14+'MAD Act'!S15+'SEY Act'!S13+'MAU Act'!S13+REGIONAL!S16</f>
        <v>1523000</v>
      </c>
    </row>
    <row r="10" spans="1:37" x14ac:dyDescent="0.3">
      <c r="A10" s="253"/>
      <c r="B10" s="240" t="s">
        <v>167</v>
      </c>
      <c r="C10" s="195">
        <f t="shared" ref="C10" si="1">SUM(H10:L10)</f>
        <v>3000000</v>
      </c>
      <c r="D10" s="228">
        <f>REGIONAL!U4</f>
        <v>0</v>
      </c>
      <c r="E10" s="228">
        <f>REGIONAL!V4</f>
        <v>0</v>
      </c>
      <c r="F10" s="228">
        <f>REGIONAL!W4</f>
        <v>3000000</v>
      </c>
      <c r="G10" s="228">
        <f>REGIONAL!X4</f>
        <v>0</v>
      </c>
      <c r="H10" s="228">
        <f>REGIONAL!O4</f>
        <v>500000</v>
      </c>
      <c r="I10" s="228">
        <f>REGIONAL!P4</f>
        <v>1000000</v>
      </c>
      <c r="J10" s="228">
        <f>REGIONAL!Q4</f>
        <v>500000</v>
      </c>
      <c r="K10" s="228">
        <f>REGIONAL!R4</f>
        <v>500000</v>
      </c>
      <c r="L10" s="239">
        <f>REGIONAL!S4</f>
        <v>500000</v>
      </c>
    </row>
    <row r="11" spans="1:37" x14ac:dyDescent="0.3">
      <c r="A11" s="253"/>
      <c r="B11" s="238" t="s">
        <v>147</v>
      </c>
      <c r="C11" s="195">
        <f t="shared" si="0"/>
        <v>7920000</v>
      </c>
      <c r="D11" s="228">
        <f>'COM Act'!U65+'MAD Act'!U64+'SEY Act'!U64+'MAU Act'!U63+REGIONAL!U54</f>
        <v>0</v>
      </c>
      <c r="E11" s="228">
        <f>'COM Act'!V65+'MAD Act'!V64+'SEY Act'!V64+'MAU Act'!V63+REGIONAL!V54</f>
        <v>2400000</v>
      </c>
      <c r="F11" s="228">
        <f>'COM Act'!W65+'MAD Act'!W64+'SEY Act'!W64+'MAU Act'!W63+REGIONAL!W54</f>
        <v>5520000</v>
      </c>
      <c r="G11" s="228">
        <f>'COM Act'!X65+'MAD Act'!X64+'SEY Act'!X64+'MAU Act'!X63+REGIONAL!X54</f>
        <v>0</v>
      </c>
      <c r="H11" s="228">
        <f>'COM Act'!O65+'MAD Act'!O64+'SEY Act'!O64+'MAU Act'!O63+REGIONAL!O54</f>
        <v>1560000</v>
      </c>
      <c r="I11" s="228">
        <f>'COM Act'!P65+'MAD Act'!P64+'SEY Act'!P64+'MAU Act'!P63+REGIONAL!P54</f>
        <v>3060000</v>
      </c>
      <c r="J11" s="228">
        <f>'COM Act'!Q65+'MAD Act'!Q64+'SEY Act'!Q64+'MAU Act'!Q63+REGIONAL!Q54</f>
        <v>1500000</v>
      </c>
      <c r="K11" s="228">
        <f>'COM Act'!R65+'MAD Act'!R64+'SEY Act'!R64+'MAU Act'!R63+REGIONAL!R54</f>
        <v>1500000</v>
      </c>
      <c r="L11" s="239">
        <f>'COM Act'!S65+'MAD Act'!S64+'SEY Act'!S64+'MAU Act'!S63+REGIONAL!S54</f>
        <v>300000</v>
      </c>
    </row>
    <row r="12" spans="1:37" x14ac:dyDescent="0.3">
      <c r="A12" s="253"/>
      <c r="B12" s="240" t="s">
        <v>148</v>
      </c>
      <c r="C12" s="195">
        <f t="shared" si="0"/>
        <v>10290000</v>
      </c>
      <c r="D12" s="228">
        <f>'COM Act'!U76+'MAD Act'!U74+'SEY Act'!U74+'MAU Act'!U73+REGIONAL!U65</f>
        <v>1500000</v>
      </c>
      <c r="E12" s="228">
        <f>'COM Act'!V76+'MAD Act'!V74+'SEY Act'!V74+'MAU Act'!V73+REGIONAL!V65</f>
        <v>0</v>
      </c>
      <c r="F12" s="228">
        <f>'COM Act'!W76+'MAD Act'!W74+'SEY Act'!W74+'MAU Act'!W73+REGIONAL!W65</f>
        <v>8790000</v>
      </c>
      <c r="G12" s="228">
        <f>'COM Act'!X76+'MAD Act'!X74+'SEY Act'!X74+'MAU Act'!X73+REGIONAL!X65</f>
        <v>0</v>
      </c>
      <c r="H12" s="228">
        <f>'COM Act'!O76+'MAD Act'!O74+'SEY Act'!O74+'MAU Act'!O73+REGIONAL!O65</f>
        <v>2070000</v>
      </c>
      <c r="I12" s="228">
        <f>'COM Act'!P76+'MAD Act'!P74+'SEY Act'!P74+'MAU Act'!P73+REGIONAL!P65</f>
        <v>3670000</v>
      </c>
      <c r="J12" s="228">
        <f>'COM Act'!Q76+'MAD Act'!Q74+'SEY Act'!Q74+'MAU Act'!Q73+REGIONAL!Q65</f>
        <v>3450000</v>
      </c>
      <c r="K12" s="228">
        <f>'COM Act'!R76+'MAD Act'!R74+'SEY Act'!R74+'MAU Act'!R73+REGIONAL!R65</f>
        <v>1100000</v>
      </c>
      <c r="L12" s="239">
        <f>'COM Act'!S76+'MAD Act'!S74+'SEY Act'!S74+'MAU Act'!S73+REGIONAL!S65</f>
        <v>0</v>
      </c>
    </row>
    <row r="13" spans="1:37" x14ac:dyDescent="0.3">
      <c r="A13" s="253"/>
      <c r="B13" s="241" t="s">
        <v>121</v>
      </c>
      <c r="C13" s="149">
        <f t="shared" ref="C13:L13" si="2">SUM(C7:C12)</f>
        <v>71524675</v>
      </c>
      <c r="D13" s="149">
        <f t="shared" si="2"/>
        <v>5500000</v>
      </c>
      <c r="E13" s="149">
        <f t="shared" si="2"/>
        <v>6100000</v>
      </c>
      <c r="F13" s="149">
        <f t="shared" si="2"/>
        <v>58924675</v>
      </c>
      <c r="G13" s="149">
        <f t="shared" si="2"/>
        <v>1000000</v>
      </c>
      <c r="H13" s="149">
        <f t="shared" si="2"/>
        <v>14204175</v>
      </c>
      <c r="I13" s="149">
        <f t="shared" si="2"/>
        <v>37742375</v>
      </c>
      <c r="J13" s="149">
        <f t="shared" si="2"/>
        <v>12032125</v>
      </c>
      <c r="K13" s="149">
        <f t="shared" si="2"/>
        <v>4923000</v>
      </c>
      <c r="L13" s="242">
        <f t="shared" si="2"/>
        <v>2623000</v>
      </c>
    </row>
    <row r="14" spans="1:37" x14ac:dyDescent="0.3">
      <c r="A14" s="253"/>
      <c r="B14" s="243" t="s">
        <v>122</v>
      </c>
      <c r="C14" s="194" t="b">
        <f>C13=SUM(D13:G13)</f>
        <v>1</v>
      </c>
      <c r="D14" s="194"/>
      <c r="E14" s="194"/>
      <c r="F14" s="194"/>
      <c r="G14" s="194"/>
      <c r="H14" s="229" t="b">
        <f>H13='COM Act'!O81+'MAD Act'!O79+'SEY Act'!O79+'MAU Act'!O78</f>
        <v>0</v>
      </c>
      <c r="I14" s="229" t="b">
        <f>I13='COM Act'!P81+'MAD Act'!P79+'SEY Act'!P79+'MAU Act'!P78</f>
        <v>0</v>
      </c>
      <c r="J14" s="229" t="b">
        <f>J13='COM Act'!Q81+'MAD Act'!Q79+'SEY Act'!Q79+'MAU Act'!Q78</f>
        <v>0</v>
      </c>
      <c r="K14" s="229" t="b">
        <f>K13='COM Act'!R81+'MAD Act'!R79+'SEY Act'!R79+'MAU Act'!R78</f>
        <v>0</v>
      </c>
      <c r="L14" s="244" t="b">
        <f>L13='COM Act'!S81+'MAD Act'!S79+'SEY Act'!S79+'MAU Act'!S78</f>
        <v>0</v>
      </c>
    </row>
    <row r="15" spans="1:37" x14ac:dyDescent="0.3">
      <c r="A15" s="253"/>
      <c r="B15" s="245" t="s">
        <v>120</v>
      </c>
      <c r="C15" s="230"/>
      <c r="D15" s="230"/>
      <c r="E15" s="230"/>
      <c r="F15" s="230"/>
      <c r="G15" s="230"/>
      <c r="H15" s="227"/>
      <c r="I15" s="227"/>
      <c r="J15" s="227"/>
      <c r="K15" s="227"/>
      <c r="L15" s="237"/>
    </row>
    <row r="16" spans="1:37" x14ac:dyDescent="0.3">
      <c r="A16" s="253"/>
      <c r="B16" s="246" t="s">
        <v>149</v>
      </c>
      <c r="C16" s="195">
        <f>SUM(H16:L16)</f>
        <v>7849905</v>
      </c>
      <c r="D16" s="228">
        <f>'COM Act'!U88+'MAD Act'!U86+'SEY Act'!U86+'MAU Act'!U85+REGIONAL!U77</f>
        <v>0</v>
      </c>
      <c r="E16" s="228">
        <f>'COM Act'!V88+'MAD Act'!V86+'SEY Act'!V86+'MAU Act'!V85+REGIONAL!V77</f>
        <v>0</v>
      </c>
      <c r="F16" s="231">
        <f>'COM Act'!W88+'MAD Act'!W86+'SEY Act'!W86+'MAU Act'!W85+REGIONAL!W77</f>
        <v>2716735</v>
      </c>
      <c r="G16" s="228">
        <f>'COM Act'!X88+'MAD Act'!X86+'SEY Act'!X86+'MAU Act'!X85+REGIONAL!X77</f>
        <v>5133170</v>
      </c>
      <c r="H16" s="228">
        <f>'COM Act'!O88+'MAD Act'!O86+'SEY Act'!O86+'MAU Act'!O85+REGIONAL!O77</f>
        <v>0</v>
      </c>
      <c r="I16" s="232">
        <f>'COM Act'!P88+'MAD Act'!P86+'SEY Act'!P86+'MAU Act'!P85+REGIONAL!P77</f>
        <v>490245</v>
      </c>
      <c r="J16" s="228">
        <f>'COM Act'!Q88+'MAD Act'!Q86+'SEY Act'!Q86+'MAU Act'!Q85+REGIONAL!Q77</f>
        <v>2295370</v>
      </c>
      <c r="K16" s="228">
        <f>'COM Act'!R88+'MAD Act'!R86+'SEY Act'!R86+'MAU Act'!R85+REGIONAL!R77</f>
        <v>2521645</v>
      </c>
      <c r="L16" s="239">
        <f>'COM Act'!S88+'MAD Act'!S86+'SEY Act'!S86+'MAU Act'!S85+REGIONAL!S77</f>
        <v>2542645</v>
      </c>
    </row>
    <row r="17" spans="1:37" x14ac:dyDescent="0.3">
      <c r="A17" s="253"/>
      <c r="B17" s="246" t="s">
        <v>150</v>
      </c>
      <c r="C17" s="195">
        <f t="shared" ref="C17" si="3">SUM(H17:L17)</f>
        <v>0</v>
      </c>
      <c r="D17" s="228">
        <f>'COM Act'!U100+'MAD Act'!U98+'SEY Act'!U98+'MAU Act'!U97</f>
        <v>0</v>
      </c>
      <c r="E17" s="228">
        <f>'COM Act'!V100+'MAD Act'!V98+'SEY Act'!V98+'MAU Act'!V97</f>
        <v>0</v>
      </c>
      <c r="F17" s="228">
        <f>'COM Act'!W100+'MAD Act'!W98+'SEY Act'!W98+'MAU Act'!W97</f>
        <v>0</v>
      </c>
      <c r="G17" s="228">
        <f>'COM Act'!X100+'MAD Act'!X98+'SEY Act'!X98+'MAU Act'!X97</f>
        <v>0</v>
      </c>
      <c r="H17" s="228">
        <f>'COM Act'!O100+'MAD Act'!O98+'SEY Act'!O98+'MAU Act'!O97</f>
        <v>0</v>
      </c>
      <c r="I17" s="228">
        <f>'COM Act'!P100+'MAD Act'!P98+'SEY Act'!P98+'MAU Act'!P97</f>
        <v>0</v>
      </c>
      <c r="J17" s="228">
        <f>'COM Act'!Q100+'MAD Act'!Q98+'SEY Act'!Q98+'MAU Act'!Q97</f>
        <v>0</v>
      </c>
      <c r="K17" s="228">
        <f>'COM Act'!R100+'MAD Act'!R98+'SEY Act'!R98+'MAU Act'!R97</f>
        <v>0</v>
      </c>
      <c r="L17" s="239">
        <f>'COM Act'!S100+'MAD Act'!S98+'SEY Act'!S98+'MAU Act'!S97</f>
        <v>0</v>
      </c>
      <c r="M17" s="144">
        <f>'COM Act'!T100</f>
        <v>0</v>
      </c>
      <c r="N17" s="144">
        <f>'COM Act'!Y100</f>
        <v>0</v>
      </c>
      <c r="O17" s="144">
        <f>'COM Act'!Z100</f>
        <v>0</v>
      </c>
      <c r="P17" s="144">
        <f>'COM Act'!AA100</f>
        <v>0</v>
      </c>
      <c r="Q17" s="144">
        <f>'COM Act'!AB100</f>
        <v>0</v>
      </c>
      <c r="R17" s="144">
        <f>'COM Act'!AC100</f>
        <v>0</v>
      </c>
      <c r="S17" s="144">
        <f>'COM Act'!AD100</f>
        <v>0</v>
      </c>
      <c r="T17" s="144">
        <f>'COM Act'!AE100</f>
        <v>0</v>
      </c>
      <c r="U17" s="144">
        <f>'COM Act'!AF100</f>
        <v>0</v>
      </c>
      <c r="V17" s="144">
        <f>'COM Act'!AG100</f>
        <v>0</v>
      </c>
      <c r="W17" s="144">
        <f>'COM Act'!AH100</f>
        <v>0</v>
      </c>
      <c r="X17" s="144">
        <f>'COM Act'!AI100</f>
        <v>0</v>
      </c>
      <c r="Y17" s="144">
        <f>'COM Act'!AJ100</f>
        <v>0</v>
      </c>
      <c r="Z17" s="144">
        <f>'COM Act'!AK100</f>
        <v>0</v>
      </c>
      <c r="AA17" s="144">
        <f>'COM Act'!AL100</f>
        <v>0</v>
      </c>
      <c r="AB17" s="144">
        <f>'COM Act'!AM100</f>
        <v>0</v>
      </c>
      <c r="AC17" s="144">
        <f>'COM Act'!AN100</f>
        <v>0</v>
      </c>
      <c r="AD17" s="144">
        <f>'COM Act'!AO100</f>
        <v>0</v>
      </c>
      <c r="AE17" s="144">
        <f>'COM Act'!AP100</f>
        <v>0</v>
      </c>
      <c r="AF17" s="144">
        <f>'COM Act'!AQ100</f>
        <v>0</v>
      </c>
      <c r="AG17" s="144">
        <f>'COM Act'!AR100</f>
        <v>0</v>
      </c>
      <c r="AH17" s="144">
        <f>'COM Act'!AS100</f>
        <v>0</v>
      </c>
      <c r="AI17" s="144">
        <f>'COM Act'!AT100</f>
        <v>0</v>
      </c>
      <c r="AJ17" s="144">
        <f>'COM Act'!AU100</f>
        <v>0</v>
      </c>
      <c r="AK17" s="144">
        <f>'COM Act'!AV100</f>
        <v>0</v>
      </c>
    </row>
    <row r="18" spans="1:37" ht="15" thickBot="1" x14ac:dyDescent="0.35">
      <c r="A18" s="253"/>
      <c r="B18" s="247" t="s">
        <v>121</v>
      </c>
      <c r="C18" s="248">
        <f>SUM(C16:C17)</f>
        <v>7849905</v>
      </c>
      <c r="D18" s="248">
        <f t="shared" ref="D18:G18" si="4">SUM(D16:D17)</f>
        <v>0</v>
      </c>
      <c r="E18" s="248">
        <f t="shared" si="4"/>
        <v>0</v>
      </c>
      <c r="F18" s="248">
        <f t="shared" si="4"/>
        <v>2716735</v>
      </c>
      <c r="G18" s="248">
        <f t="shared" si="4"/>
        <v>5133170</v>
      </c>
      <c r="H18" s="248">
        <f>SUM(H16:H17)</f>
        <v>0</v>
      </c>
      <c r="I18" s="248">
        <f t="shared" ref="I18:L18" si="5">SUM(I16:I17)</f>
        <v>490245</v>
      </c>
      <c r="J18" s="248">
        <f t="shared" si="5"/>
        <v>2295370</v>
      </c>
      <c r="K18" s="248">
        <f t="shared" si="5"/>
        <v>2521645</v>
      </c>
      <c r="L18" s="249">
        <f t="shared" si="5"/>
        <v>2542645</v>
      </c>
    </row>
    <row r="19" spans="1:37" x14ac:dyDescent="0.3">
      <c r="A19" s="253"/>
      <c r="B19" s="243" t="s">
        <v>122</v>
      </c>
      <c r="C19" s="194" t="b">
        <f>C18=SUM(D18:G18)</f>
        <v>1</v>
      </c>
      <c r="D19" s="194"/>
      <c r="E19" s="194"/>
      <c r="F19" s="194"/>
      <c r="G19" s="194"/>
      <c r="H19" s="229" t="b">
        <f>H18='COM Act'!O103+'MAD Act'!O101+'SEY Act'!O101+'MAU Act'!O100</f>
        <v>1</v>
      </c>
      <c r="I19" s="229" t="b">
        <f>I18='COM Act'!P103+'MAD Act'!P101+'SEY Act'!P101+'MAU Act'!P100</f>
        <v>0</v>
      </c>
      <c r="J19" s="229" t="b">
        <f>J18='COM Act'!Q103+'MAD Act'!Q101+'SEY Act'!Q101+'MAU Act'!Q100</f>
        <v>0</v>
      </c>
      <c r="K19" s="229" t="b">
        <f>K18='COM Act'!R103+'MAD Act'!R101+'SEY Act'!R101+'MAU Act'!R100</f>
        <v>0</v>
      </c>
      <c r="L19" s="244" t="b">
        <f>L18='COM Act'!S103+'MAD Act'!S101+'SEY Act'!S101+'MAU Act'!S100</f>
        <v>0</v>
      </c>
    </row>
    <row r="20" spans="1:37" x14ac:dyDescent="0.3">
      <c r="A20" s="253"/>
      <c r="B20" s="250"/>
      <c r="C20" s="227"/>
      <c r="D20" s="227"/>
      <c r="E20" s="227"/>
      <c r="F20" s="227"/>
      <c r="G20" s="227"/>
      <c r="H20" s="227"/>
      <c r="I20" s="227"/>
      <c r="J20" s="227"/>
      <c r="K20" s="227"/>
      <c r="L20" s="237"/>
    </row>
    <row r="21" spans="1:37" ht="15" thickBot="1" x14ac:dyDescent="0.35">
      <c r="A21" s="253"/>
      <c r="B21" s="247" t="s">
        <v>0</v>
      </c>
      <c r="C21" s="248">
        <f>C13+C18</f>
        <v>79374580</v>
      </c>
      <c r="D21" s="251"/>
      <c r="E21" s="251"/>
      <c r="F21" s="251"/>
      <c r="G21" s="251"/>
      <c r="H21" s="251"/>
      <c r="I21" s="251"/>
      <c r="J21" s="251"/>
      <c r="K21" s="251"/>
      <c r="L21" s="252"/>
    </row>
    <row r="22" spans="1:37" x14ac:dyDescent="0.3">
      <c r="A22" s="253"/>
      <c r="B22" s="253"/>
      <c r="C22" s="253"/>
      <c r="D22" s="253"/>
      <c r="E22" s="253"/>
      <c r="F22" s="253"/>
      <c r="G22" s="253"/>
      <c r="H22" s="253"/>
      <c r="I22" s="253"/>
      <c r="J22" s="253"/>
      <c r="K22" s="253"/>
      <c r="L22" s="253"/>
    </row>
    <row r="26" spans="1:37" x14ac:dyDescent="0.3">
      <c r="B26" s="222" t="s">
        <v>151</v>
      </c>
      <c r="C26" s="142" t="s">
        <v>0</v>
      </c>
      <c r="D26" s="142" t="s">
        <v>97</v>
      </c>
      <c r="E26" s="142" t="s">
        <v>126</v>
      </c>
      <c r="F26" s="142" t="s">
        <v>127</v>
      </c>
      <c r="G26" s="142" t="s">
        <v>130</v>
      </c>
      <c r="H26" s="142">
        <v>2021</v>
      </c>
      <c r="I26" s="142">
        <v>2022</v>
      </c>
      <c r="J26" s="142">
        <v>2023</v>
      </c>
      <c r="K26" s="142">
        <v>2024</v>
      </c>
      <c r="L26" s="142">
        <v>2025</v>
      </c>
    </row>
    <row r="27" spans="1:37" x14ac:dyDescent="0.3">
      <c r="B27" s="148" t="s">
        <v>119</v>
      </c>
      <c r="C27" s="148"/>
      <c r="D27" s="148"/>
      <c r="E27" s="148"/>
      <c r="F27" s="148"/>
      <c r="G27" s="148"/>
    </row>
    <row r="28" spans="1:37" x14ac:dyDescent="0.3">
      <c r="B28" s="146" t="s">
        <v>134</v>
      </c>
      <c r="C28" s="195">
        <f t="shared" ref="C28:L28" si="6">SUM(C9,C17)</f>
        <v>13691175</v>
      </c>
      <c r="D28" s="144">
        <f>SUM(D9,D17)</f>
        <v>0</v>
      </c>
      <c r="E28" s="144">
        <f t="shared" si="6"/>
        <v>1200000</v>
      </c>
      <c r="F28" s="144">
        <f t="shared" si="6"/>
        <v>12491175</v>
      </c>
      <c r="G28" s="144">
        <f t="shared" si="6"/>
        <v>0</v>
      </c>
      <c r="H28" s="144">
        <f t="shared" si="6"/>
        <v>3070675</v>
      </c>
      <c r="I28" s="144">
        <f t="shared" si="6"/>
        <v>4224875</v>
      </c>
      <c r="J28" s="144">
        <f t="shared" si="6"/>
        <v>3349625</v>
      </c>
      <c r="K28" s="144">
        <f t="shared" si="6"/>
        <v>1523000</v>
      </c>
      <c r="L28" s="144">
        <f t="shared" si="6"/>
        <v>1523000</v>
      </c>
    </row>
    <row r="29" spans="1:37" x14ac:dyDescent="0.3">
      <c r="B29" s="147" t="s">
        <v>135</v>
      </c>
      <c r="C29" s="195">
        <f t="shared" ref="C29:L29" si="7">SUM(C7,C8,C16)</f>
        <v>44473405</v>
      </c>
      <c r="D29" s="144">
        <f t="shared" si="7"/>
        <v>4000000</v>
      </c>
      <c r="E29" s="144">
        <f t="shared" si="7"/>
        <v>2500000</v>
      </c>
      <c r="F29" s="144">
        <f t="shared" si="7"/>
        <v>31840235</v>
      </c>
      <c r="G29" s="144">
        <f t="shared" si="7"/>
        <v>6133170</v>
      </c>
      <c r="H29" s="144">
        <f t="shared" si="7"/>
        <v>7003500</v>
      </c>
      <c r="I29" s="144">
        <f t="shared" si="7"/>
        <v>26277745</v>
      </c>
      <c r="J29" s="144">
        <f t="shared" si="7"/>
        <v>5527870</v>
      </c>
      <c r="K29" s="144">
        <f t="shared" si="7"/>
        <v>2821645</v>
      </c>
      <c r="L29" s="144">
        <f t="shared" si="7"/>
        <v>2842645</v>
      </c>
    </row>
    <row r="30" spans="1:37" x14ac:dyDescent="0.3">
      <c r="B30" s="146" t="s">
        <v>136</v>
      </c>
      <c r="C30" s="195">
        <f t="shared" ref="C30:L30" si="8">SUM(C11,C12)</f>
        <v>18210000</v>
      </c>
      <c r="D30" s="144">
        <f t="shared" si="8"/>
        <v>1500000</v>
      </c>
      <c r="E30" s="144">
        <f t="shared" si="8"/>
        <v>2400000</v>
      </c>
      <c r="F30" s="144">
        <f t="shared" si="8"/>
        <v>14310000</v>
      </c>
      <c r="G30" s="144">
        <f t="shared" si="8"/>
        <v>0</v>
      </c>
      <c r="H30" s="144">
        <f t="shared" si="8"/>
        <v>3630000</v>
      </c>
      <c r="I30" s="144">
        <f t="shared" si="8"/>
        <v>6730000</v>
      </c>
      <c r="J30" s="144">
        <f t="shared" si="8"/>
        <v>4950000</v>
      </c>
      <c r="K30" s="144">
        <f t="shared" si="8"/>
        <v>2600000</v>
      </c>
      <c r="L30" s="144">
        <f t="shared" si="8"/>
        <v>300000</v>
      </c>
    </row>
    <row r="31" spans="1:37" x14ac:dyDescent="0.3">
      <c r="B31" s="147" t="s">
        <v>137</v>
      </c>
      <c r="C31" s="195">
        <f>C10</f>
        <v>3000000</v>
      </c>
      <c r="D31" s="144">
        <f>D10</f>
        <v>0</v>
      </c>
      <c r="E31" s="144">
        <f t="shared" ref="E31:G31" si="9">E10</f>
        <v>0</v>
      </c>
      <c r="F31" s="144">
        <f t="shared" si="9"/>
        <v>3000000</v>
      </c>
      <c r="G31" s="144">
        <f t="shared" si="9"/>
        <v>0</v>
      </c>
      <c r="H31" s="144">
        <f>'COM Act'!O96+'MAD Act'!O94+'SEY Act'!O94+'MAU Act'!O93</f>
        <v>0</v>
      </c>
      <c r="I31" s="144">
        <f>'COM Act'!P96+'MAD Act'!P94+'SEY Act'!P94+'MAU Act'!P93</f>
        <v>0</v>
      </c>
      <c r="J31" s="144">
        <f>'COM Act'!Q96+'MAD Act'!Q94+'SEY Act'!Q94+'MAU Act'!Q93</f>
        <v>0</v>
      </c>
      <c r="K31" s="144">
        <f>'COM Act'!R96+'MAD Act'!R94+'SEY Act'!R94+'MAU Act'!R93</f>
        <v>0</v>
      </c>
      <c r="L31" s="144">
        <f>'COM Act'!S96+'MAD Act'!S94+'SEY Act'!S94+'MAU Act'!S93</f>
        <v>0</v>
      </c>
    </row>
    <row r="32" spans="1:37" x14ac:dyDescent="0.3">
      <c r="B32" s="145" t="s">
        <v>121</v>
      </c>
      <c r="C32" s="149">
        <f t="shared" ref="C32:L32" si="10">SUM(C28:C31)</f>
        <v>79374580</v>
      </c>
      <c r="D32" s="149">
        <f>SUM(D28:D31)</f>
        <v>5500000</v>
      </c>
      <c r="E32" s="149">
        <f>SUM(E28:E31)</f>
        <v>6100000</v>
      </c>
      <c r="F32" s="149">
        <f t="shared" si="10"/>
        <v>61641410</v>
      </c>
      <c r="G32" s="149">
        <f t="shared" si="10"/>
        <v>6133170</v>
      </c>
      <c r="H32" s="149">
        <f t="shared" si="10"/>
        <v>13704175</v>
      </c>
      <c r="I32" s="149">
        <f t="shared" si="10"/>
        <v>37232620</v>
      </c>
      <c r="J32" s="149">
        <f t="shared" si="10"/>
        <v>13827495</v>
      </c>
      <c r="K32" s="149">
        <f t="shared" si="10"/>
        <v>6944645</v>
      </c>
      <c r="L32" s="149">
        <f t="shared" si="10"/>
        <v>4665645</v>
      </c>
    </row>
    <row r="35" spans="2:8" x14ac:dyDescent="0.3">
      <c r="B35" s="222" t="s">
        <v>152</v>
      </c>
      <c r="C35" s="142" t="s">
        <v>0</v>
      </c>
      <c r="D35" s="142" t="s">
        <v>138</v>
      </c>
      <c r="E35" s="142" t="s">
        <v>139</v>
      </c>
      <c r="F35" s="142" t="s">
        <v>140</v>
      </c>
      <c r="G35" s="142" t="s">
        <v>141</v>
      </c>
      <c r="H35" s="142" t="s">
        <v>142</v>
      </c>
    </row>
    <row r="36" spans="2:8" x14ac:dyDescent="0.3">
      <c r="B36" s="148" t="s">
        <v>119</v>
      </c>
      <c r="C36" s="148"/>
      <c r="D36" s="148"/>
      <c r="E36" s="148"/>
      <c r="F36" s="148"/>
      <c r="G36" s="148"/>
      <c r="H36" s="148"/>
    </row>
    <row r="37" spans="2:8" x14ac:dyDescent="0.3">
      <c r="B37" s="146" t="s">
        <v>134</v>
      </c>
      <c r="C37" s="195">
        <f>SUM(D37:H37)</f>
        <v>13691175</v>
      </c>
      <c r="D37" s="144">
        <f>'COM Act'!T14</f>
        <v>2146075</v>
      </c>
      <c r="E37" s="144">
        <f>'MAD Act'!T15</f>
        <v>2113700</v>
      </c>
      <c r="F37" s="144">
        <f>'SEY Act'!T13</f>
        <v>2106075</v>
      </c>
      <c r="G37" s="144">
        <f>'MAU Act'!T13</f>
        <v>2125325</v>
      </c>
      <c r="H37" s="144">
        <f>REGIONAL!T16</f>
        <v>5200000</v>
      </c>
    </row>
    <row r="38" spans="2:8" x14ac:dyDescent="0.3">
      <c r="B38" s="147" t="s">
        <v>135</v>
      </c>
      <c r="C38" s="195">
        <f>SUM(D38:H38)</f>
        <v>44473405</v>
      </c>
      <c r="D38" s="144">
        <f>'COM Act'!T35+'COM Act'!T52+'COM Act'!T88</f>
        <v>10587735</v>
      </c>
      <c r="E38" s="144">
        <f>'MAD Act'!T35+'MAD Act'!T52+'MAD Act'!T86</f>
        <v>9745740</v>
      </c>
      <c r="F38" s="144">
        <f>'SEY Act'!T35+'SEY Act'!T52+'SEY Act'!T86</f>
        <v>9634085</v>
      </c>
      <c r="G38" s="144">
        <f>'MAU Act'!T35+'MAU Act'!T51+'MAU Act'!T85</f>
        <v>10055345</v>
      </c>
      <c r="H38" s="144">
        <f>REGIONAL!T24+REGIONAL!T41+REGIONAL!T77</f>
        <v>4450500</v>
      </c>
    </row>
    <row r="39" spans="2:8" x14ac:dyDescent="0.3">
      <c r="B39" s="146" t="s">
        <v>136</v>
      </c>
      <c r="C39" s="195">
        <f t="shared" ref="C39:C40" si="11">SUM(D39:H39)</f>
        <v>18210000</v>
      </c>
      <c r="D39" s="144">
        <f>'COM Act'!T65+'COM Act'!T76</f>
        <v>3560000</v>
      </c>
      <c r="E39" s="144">
        <f>'MAD Act'!T64+'MAD Act'!T74</f>
        <v>4050000</v>
      </c>
      <c r="F39" s="144">
        <f>'SEY Act'!T64+'SEY Act'!T74</f>
        <v>2850000</v>
      </c>
      <c r="G39" s="144">
        <f>'MAU Act'!T63+'MAU Act'!T73</f>
        <v>4050000</v>
      </c>
      <c r="H39" s="144">
        <f>REGIONAL!T54+REGIONAL!T65</f>
        <v>3700000</v>
      </c>
    </row>
    <row r="40" spans="2:8" x14ac:dyDescent="0.3">
      <c r="B40" s="147" t="s">
        <v>137</v>
      </c>
      <c r="C40" s="195">
        <f t="shared" si="11"/>
        <v>3000000</v>
      </c>
      <c r="D40" s="144"/>
      <c r="E40" s="144"/>
      <c r="F40" s="144"/>
      <c r="G40" s="144"/>
      <c r="H40" s="144">
        <f>REGIONAL!T4</f>
        <v>3000000</v>
      </c>
    </row>
    <row r="41" spans="2:8" x14ac:dyDescent="0.3">
      <c r="B41" s="145" t="s">
        <v>121</v>
      </c>
      <c r="C41" s="149">
        <f t="shared" ref="C41:H41" si="12">SUM(C37:C40)</f>
        <v>79374580</v>
      </c>
      <c r="D41" s="149">
        <f t="shared" si="12"/>
        <v>16293810</v>
      </c>
      <c r="E41" s="149">
        <f t="shared" si="12"/>
        <v>15909440</v>
      </c>
      <c r="F41" s="149">
        <f t="shared" si="12"/>
        <v>14590160</v>
      </c>
      <c r="G41" s="149">
        <f t="shared" si="12"/>
        <v>16230670</v>
      </c>
      <c r="H41" s="149">
        <f t="shared" si="12"/>
        <v>16350500</v>
      </c>
    </row>
    <row r="43" spans="2:8" x14ac:dyDescent="0.3">
      <c r="B43" s="224" t="s">
        <v>170</v>
      </c>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D9E1B-E934-4933-9F53-488841868169}">
  <sheetPr>
    <pageSetUpPr fitToPage="1"/>
  </sheetPr>
  <dimension ref="A1:M41"/>
  <sheetViews>
    <sheetView tabSelected="1" topLeftCell="A22" workbookViewId="0">
      <selection activeCell="I25" sqref="I25"/>
    </sheetView>
  </sheetViews>
  <sheetFormatPr defaultRowHeight="14.4" x14ac:dyDescent="0.3"/>
  <cols>
    <col min="1" max="1" width="14.109375" customWidth="1"/>
    <col min="2" max="2" width="19.6640625" customWidth="1"/>
    <col min="3" max="3" width="31" customWidth="1"/>
    <col min="4" max="6" width="14.33203125" hidden="1" customWidth="1"/>
    <col min="7" max="7" width="14.44140625" hidden="1" customWidth="1"/>
    <col min="8" max="8" width="14.88671875" bestFit="1" customWidth="1"/>
    <col min="9" max="9" width="12.21875" customWidth="1"/>
    <col min="10" max="10" width="14.88671875" bestFit="1" customWidth="1"/>
    <col min="11" max="11" width="12.21875" bestFit="1" customWidth="1"/>
    <col min="12" max="13" width="14.88671875" bestFit="1" customWidth="1"/>
  </cols>
  <sheetData>
    <row r="1" spans="1:11" ht="15" thickBot="1" x14ac:dyDescent="0.35">
      <c r="A1" s="254" t="s">
        <v>178</v>
      </c>
      <c r="B1" s="255" t="s">
        <v>179</v>
      </c>
      <c r="C1" s="255" t="s">
        <v>180</v>
      </c>
      <c r="D1" s="256" t="s">
        <v>181</v>
      </c>
      <c r="E1" s="256" t="s">
        <v>182</v>
      </c>
      <c r="F1" s="256" t="s">
        <v>126</v>
      </c>
      <c r="G1" s="256" t="s">
        <v>130</v>
      </c>
      <c r="H1" s="202" t="s">
        <v>270</v>
      </c>
      <c r="I1" s="202" t="s">
        <v>271</v>
      </c>
      <c r="J1" s="202" t="s">
        <v>127</v>
      </c>
      <c r="K1" s="202" t="s">
        <v>130</v>
      </c>
    </row>
    <row r="2" spans="1:11" ht="46.8" customHeight="1" thickBot="1" x14ac:dyDescent="0.35">
      <c r="A2" s="285" t="s">
        <v>183</v>
      </c>
      <c r="B2" s="288" t="s">
        <v>184</v>
      </c>
      <c r="C2" s="257" t="s">
        <v>185</v>
      </c>
      <c r="D2" s="280">
        <v>300000</v>
      </c>
      <c r="E2" s="280"/>
      <c r="F2" s="280"/>
      <c r="G2" s="280"/>
      <c r="H2" s="281">
        <f>REGIONAL!U5</f>
        <v>0</v>
      </c>
      <c r="I2" s="282">
        <f>REGIONAL!V5</f>
        <v>0</v>
      </c>
      <c r="J2" s="282">
        <f>REGIONAL!W5</f>
        <v>300000</v>
      </c>
      <c r="K2" s="282">
        <f>REGIONAL!X5</f>
        <v>0</v>
      </c>
    </row>
    <row r="3" spans="1:11" ht="23.4" thickBot="1" x14ac:dyDescent="0.35">
      <c r="A3" s="286"/>
      <c r="B3" s="289"/>
      <c r="C3" s="258" t="s">
        <v>186</v>
      </c>
      <c r="D3" s="280">
        <v>300000</v>
      </c>
      <c r="E3" s="280"/>
      <c r="F3" s="280"/>
      <c r="G3" s="280"/>
      <c r="H3" s="281">
        <f>REGIONAL!U6</f>
        <v>0</v>
      </c>
      <c r="I3" s="281">
        <f>REGIONAL!V6</f>
        <v>0</v>
      </c>
      <c r="J3" s="281">
        <f>REGIONAL!W6</f>
        <v>300000</v>
      </c>
      <c r="K3" s="281">
        <f>REGIONAL!X6</f>
        <v>0</v>
      </c>
    </row>
    <row r="4" spans="1:11" ht="69" thickBot="1" x14ac:dyDescent="0.35">
      <c r="A4" s="286"/>
      <c r="B4" s="289"/>
      <c r="C4" s="258" t="s">
        <v>187</v>
      </c>
      <c r="D4" s="280">
        <v>100000</v>
      </c>
      <c r="E4" s="280"/>
      <c r="F4" s="280"/>
      <c r="G4" s="280"/>
      <c r="H4" s="281">
        <f>REGIONAL!U7+REGIONAL!U8</f>
        <v>0</v>
      </c>
      <c r="I4" s="281">
        <f>REGIONAL!V7+REGIONAL!V8</f>
        <v>0</v>
      </c>
      <c r="J4" s="281">
        <f>REGIONAL!W7+REGIONAL!W8</f>
        <v>100000</v>
      </c>
      <c r="K4" s="281">
        <f>REGIONAL!X7+REGIONAL!X8</f>
        <v>0</v>
      </c>
    </row>
    <row r="5" spans="1:11" ht="23.4" thickBot="1" x14ac:dyDescent="0.35">
      <c r="A5" s="286"/>
      <c r="B5" s="289"/>
      <c r="C5" s="259" t="s">
        <v>188</v>
      </c>
      <c r="D5" s="280">
        <v>150000</v>
      </c>
      <c r="E5" s="280"/>
      <c r="F5" s="280"/>
      <c r="G5" s="280"/>
      <c r="H5" s="281">
        <f>REGIONAL!U9</f>
        <v>0</v>
      </c>
      <c r="I5" s="281">
        <f>REGIONAL!V9</f>
        <v>0</v>
      </c>
      <c r="J5" s="281">
        <f>REGIONAL!W9</f>
        <v>150000</v>
      </c>
      <c r="K5" s="281">
        <f>REGIONAL!X9</f>
        <v>0</v>
      </c>
    </row>
    <row r="6" spans="1:11" ht="46.2" thickBot="1" x14ac:dyDescent="0.35">
      <c r="A6" s="286"/>
      <c r="B6" s="290"/>
      <c r="C6" s="257" t="s">
        <v>189</v>
      </c>
      <c r="D6" s="280">
        <v>150000</v>
      </c>
      <c r="E6" s="280"/>
      <c r="F6" s="280"/>
      <c r="G6" s="280"/>
      <c r="H6" s="281">
        <f>REGIONAL!U10</f>
        <v>0</v>
      </c>
      <c r="I6" s="281">
        <f>REGIONAL!V10</f>
        <v>0</v>
      </c>
      <c r="J6" s="281">
        <f>REGIONAL!W10</f>
        <v>150000</v>
      </c>
      <c r="K6" s="281">
        <f>REGIONAL!X10</f>
        <v>0</v>
      </c>
    </row>
    <row r="7" spans="1:11" ht="17.399999999999999" customHeight="1" thickBot="1" x14ac:dyDescent="0.35">
      <c r="A7" s="286"/>
      <c r="B7" s="288" t="s">
        <v>190</v>
      </c>
      <c r="C7" s="258" t="s">
        <v>191</v>
      </c>
      <c r="D7" s="280">
        <v>3600000</v>
      </c>
      <c r="E7" s="280"/>
      <c r="F7" s="280"/>
      <c r="G7" s="280"/>
      <c r="H7" s="281">
        <f>SUM('COM Act'!U12,'MAD Act'!U13,'SEY Act'!U11,'MAU Act'!U11)</f>
        <v>0</v>
      </c>
      <c r="I7" s="281">
        <f>SUM('COM Act'!V12,'MAD Act'!V13,'SEY Act'!V11,'MAU Act'!V11)</f>
        <v>0</v>
      </c>
      <c r="J7" s="281">
        <f>SUM('COM Act'!W12,'MAD Act'!W13,'SEY Act'!W11,'MAU Act'!W11)</f>
        <v>3600000</v>
      </c>
      <c r="K7" s="281">
        <f>SUM('COM Act'!X12,'MAD Act'!X13,'SEY Act'!X11,'MAU Act'!X11)</f>
        <v>0</v>
      </c>
    </row>
    <row r="8" spans="1:11" ht="18" customHeight="1" thickBot="1" x14ac:dyDescent="0.35">
      <c r="A8" s="286"/>
      <c r="B8" s="290"/>
      <c r="C8" s="258" t="s">
        <v>192</v>
      </c>
      <c r="D8" s="280">
        <v>2400000</v>
      </c>
      <c r="E8" s="280"/>
      <c r="F8" s="280"/>
      <c r="G8" s="280"/>
      <c r="H8" s="281">
        <f>SUM('COM Act'!U11,'MAD Act'!U12,'SEY Act'!U10,'MAU Act'!U10)</f>
        <v>0</v>
      </c>
      <c r="I8" s="281">
        <f>SUM('COM Act'!V11,'MAD Act'!V12,'SEY Act'!V10,'MAU Act'!V10)</f>
        <v>0</v>
      </c>
      <c r="J8" s="281">
        <f>SUM('COM Act'!W11,'MAD Act'!W12,'SEY Act'!W10,'MAU Act'!W10)</f>
        <v>1440000</v>
      </c>
      <c r="K8" s="281">
        <f>SUM('COM Act'!X11,'MAD Act'!X12,'SEY Act'!X10,'MAU Act'!X10)</f>
        <v>0</v>
      </c>
    </row>
    <row r="9" spans="1:11" ht="34.799999999999997" thickBot="1" x14ac:dyDescent="0.35">
      <c r="A9" s="286"/>
      <c r="B9" s="288" t="s">
        <v>193</v>
      </c>
      <c r="C9" s="259" t="s">
        <v>194</v>
      </c>
      <c r="D9" s="280">
        <v>300000</v>
      </c>
      <c r="E9" s="280"/>
      <c r="F9" s="280"/>
      <c r="G9" s="280"/>
      <c r="H9" s="281">
        <f>SUM('COM Act'!U7,'MAD Act'!U8,'SEY Act'!U6,'MAU Act'!U6)</f>
        <v>0</v>
      </c>
      <c r="I9" s="281">
        <f>SUM('COM Act'!V7,'MAD Act'!V8,'SEY Act'!V6,'MAU Act'!V6)</f>
        <v>0</v>
      </c>
      <c r="J9" s="281">
        <f>SUM('COM Act'!W7,'MAD Act'!W8,'SEY Act'!W6,'MAU Act'!W6)</f>
        <v>400000</v>
      </c>
      <c r="K9" s="281">
        <f>SUM('COM Act'!X7,'MAD Act'!X8,'SEY Act'!X6,'MAU Act'!X6)</f>
        <v>0</v>
      </c>
    </row>
    <row r="10" spans="1:11" ht="23.4" thickBot="1" x14ac:dyDescent="0.35">
      <c r="A10" s="286"/>
      <c r="B10" s="289"/>
      <c r="C10" s="257" t="s">
        <v>195</v>
      </c>
      <c r="D10" s="280">
        <v>200000</v>
      </c>
      <c r="E10" s="280"/>
      <c r="F10" s="280"/>
      <c r="G10" s="280"/>
      <c r="H10" s="281">
        <f>SUM('COM Act'!U8,'MAD Act'!U9,'SEY Act'!U7,'MAU Act'!U7)</f>
        <v>0</v>
      </c>
      <c r="I10" s="281">
        <f>SUM('COM Act'!V8,'MAD Act'!V9,'SEY Act'!V7,'MAU Act'!V7)</f>
        <v>0</v>
      </c>
      <c r="J10" s="281">
        <f>SUM('COM Act'!W8,'MAD Act'!W9,'SEY Act'!W7,'MAU Act'!W7)</f>
        <v>200000</v>
      </c>
      <c r="K10" s="281">
        <f>SUM('COM Act'!X8,'MAD Act'!X9,'SEY Act'!X7,'MAU Act'!X7)</f>
        <v>0</v>
      </c>
    </row>
    <row r="11" spans="1:11" ht="15" thickBot="1" x14ac:dyDescent="0.35">
      <c r="A11" s="286"/>
      <c r="B11" s="289"/>
      <c r="C11" s="257" t="s">
        <v>196</v>
      </c>
      <c r="D11" s="280">
        <v>200000</v>
      </c>
      <c r="E11" s="280"/>
      <c r="F11" s="280"/>
      <c r="G11" s="280"/>
      <c r="H11" s="281">
        <f>SUM('COM Act'!U9,'MAD Act'!U10,'SEY Act'!U8,'MAU Act'!U8)</f>
        <v>0</v>
      </c>
      <c r="I11" s="281">
        <f>SUM('COM Act'!V9,'MAD Act'!V10,'SEY Act'!V8,'MAU Act'!V8)</f>
        <v>0</v>
      </c>
      <c r="J11" s="281">
        <f>SUM('COM Act'!W9,'MAD Act'!W10,'SEY Act'!W8,'MAU Act'!W8)</f>
        <v>200000</v>
      </c>
      <c r="K11" s="281">
        <f>SUM('COM Act'!X9,'MAD Act'!X10,'SEY Act'!X8,'MAU Act'!X8)</f>
        <v>0</v>
      </c>
    </row>
    <row r="12" spans="1:11" ht="23.4" thickBot="1" x14ac:dyDescent="0.35">
      <c r="A12" s="286"/>
      <c r="B12" s="290"/>
      <c r="C12" s="258" t="s">
        <v>197</v>
      </c>
      <c r="D12" s="280">
        <v>400000</v>
      </c>
      <c r="E12" s="280"/>
      <c r="F12" s="280"/>
      <c r="G12" s="280"/>
      <c r="H12" s="281">
        <f>SUM('COM Act'!U10,'MAD Act'!U11,'SEY Act'!U9,'MAU Act'!U9)</f>
        <v>0</v>
      </c>
      <c r="I12" s="281">
        <f>SUM('COM Act'!V10,'MAD Act'!V11,'SEY Act'!V9,'MAU Act'!V9)</f>
        <v>0</v>
      </c>
      <c r="J12" s="281">
        <f>SUM('COM Act'!W10,'MAD Act'!W11,'SEY Act'!W9,'MAU Act'!W9)</f>
        <v>400000</v>
      </c>
      <c r="K12" s="281">
        <f>SUM('COM Act'!X10,'MAD Act'!X11,'SEY Act'!X9,'MAU Act'!X9)</f>
        <v>0</v>
      </c>
    </row>
    <row r="13" spans="1:11" ht="23.4" thickBot="1" x14ac:dyDescent="0.35">
      <c r="A13" s="286"/>
      <c r="B13" s="288" t="s">
        <v>198</v>
      </c>
      <c r="C13" s="258" t="s">
        <v>199</v>
      </c>
      <c r="D13" s="280">
        <v>500000</v>
      </c>
      <c r="E13" s="280"/>
      <c r="F13" s="280"/>
      <c r="G13" s="280"/>
      <c r="H13" s="281">
        <f>SUM('COM Act'!U4,'MAD Act'!U5,'SEY Act'!U3,'MAU Act'!U3)</f>
        <v>0</v>
      </c>
      <c r="I13" s="281">
        <f>SUM('COM Act'!V4,'MAD Act'!V5,'SEY Act'!V3,'MAU Act'!V3)</f>
        <v>0</v>
      </c>
      <c r="J13" s="281">
        <f>SUM('COM Act'!W4,'MAD Act'!W5,'SEY Act'!W3,'MAU Act'!W3)</f>
        <v>600000</v>
      </c>
      <c r="K13" s="281">
        <f>SUM('COM Act'!X4,'MAD Act'!X5,'SEY Act'!X3,'MAU Act'!X3)</f>
        <v>0</v>
      </c>
    </row>
    <row r="14" spans="1:11" ht="64.8" customHeight="1" thickBot="1" x14ac:dyDescent="0.35">
      <c r="A14" s="286"/>
      <c r="B14" s="289"/>
      <c r="C14" s="258" t="s">
        <v>200</v>
      </c>
      <c r="D14" s="280">
        <v>2000000</v>
      </c>
      <c r="E14" s="280" t="s">
        <v>201</v>
      </c>
      <c r="F14" s="280" t="s">
        <v>201</v>
      </c>
      <c r="G14" s="280" t="s">
        <v>201</v>
      </c>
      <c r="H14" s="281">
        <f>SUM('COM Act'!U5:U6,'MAD Act'!U6:U7,'SEY Act'!U4:U5,'MAU Act'!U4:U5)</f>
        <v>0</v>
      </c>
      <c r="I14" s="281">
        <f>SUM('COM Act'!V5:V6,'MAD Act'!V6:V7,'SEY Act'!V4:V5,'MAU Act'!V4:V5)</f>
        <v>0</v>
      </c>
      <c r="J14" s="281">
        <f>SUM('COM Act'!W5:W6,'MAD Act'!W6:W7,'SEY Act'!W4:W5,'MAU Act'!W4:W5)</f>
        <v>1651175</v>
      </c>
      <c r="K14" s="281">
        <f>SUM('COM Act'!X5:X6,'MAD Act'!X6:X7,'SEY Act'!X4:X5,'MAU Act'!X4:X5)</f>
        <v>0</v>
      </c>
    </row>
    <row r="15" spans="1:11" ht="23.4" thickBot="1" x14ac:dyDescent="0.35">
      <c r="A15" s="285" t="s">
        <v>202</v>
      </c>
      <c r="B15" s="288" t="s">
        <v>203</v>
      </c>
      <c r="C15" s="258" t="s">
        <v>204</v>
      </c>
      <c r="D15" s="280">
        <v>16000000</v>
      </c>
      <c r="E15" s="280">
        <v>3000000</v>
      </c>
      <c r="F15" s="280"/>
      <c r="G15" s="280">
        <v>2000000</v>
      </c>
      <c r="H15" s="281">
        <f>SUM('COM Act'!U17:U33,'MAD Act'!U18:U33,'SEY Act'!U18:U33,'MAU Act'!U18:U33)</f>
        <v>2500000</v>
      </c>
      <c r="I15" s="281">
        <f>SUM('COM Act'!V17:V33,'MAD Act'!V18:V33,'SEY Act'!V18:V33,'MAU Act'!V18:V33)</f>
        <v>0</v>
      </c>
      <c r="J15" s="281">
        <f>SUM('COM Act'!W17:W33,'MAD Act'!W18:W33,'SEY Act'!W18:W33,'MAU Act'!W18:W33)</f>
        <v>16903500</v>
      </c>
      <c r="K15" s="281">
        <f>SUM('COM Act'!X17:X33,'MAD Act'!X18:X33,'SEY Act'!X18:X33,'MAU Act'!X18:X33)</f>
        <v>1000000</v>
      </c>
    </row>
    <row r="16" spans="1:11" ht="33" customHeight="1" thickBot="1" x14ac:dyDescent="0.35">
      <c r="A16" s="286"/>
      <c r="B16" s="290"/>
      <c r="C16" s="258" t="s">
        <v>205</v>
      </c>
      <c r="D16" s="280">
        <v>17000000</v>
      </c>
      <c r="E16" s="280">
        <v>2000000</v>
      </c>
      <c r="F16" s="280">
        <v>500000</v>
      </c>
      <c r="G16" s="280"/>
      <c r="H16" s="281">
        <f>SUM('COM Act'!U39:U48,'MAD Act'!U39:U48,'SEY Act'!U39:U48,'MAU Act'!U39:U47)</f>
        <v>0</v>
      </c>
      <c r="I16" s="281">
        <f>SUM('COM Act'!V39:V48,'MAD Act'!V39:V48,'SEY Act'!V39:V48,'MAU Act'!V39:V47)</f>
        <v>2500000</v>
      </c>
      <c r="J16" s="281">
        <f>SUM('COM Act'!W39:W48,'MAD Act'!W39:W48,'SEY Act'!W39:W48,'MAU Act'!W39:W47)</f>
        <v>7900000</v>
      </c>
      <c r="K16" s="281">
        <f>SUM('COM Act'!X39:X48,'MAD Act'!X39:X48,'SEY Act'!X39:X48,'MAU Act'!X39:X47)</f>
        <v>0</v>
      </c>
    </row>
    <row r="17" spans="1:12" ht="23.4" thickBot="1" x14ac:dyDescent="0.35">
      <c r="A17" s="286"/>
      <c r="B17" s="289" t="s">
        <v>206</v>
      </c>
      <c r="C17" s="258" t="s">
        <v>207</v>
      </c>
      <c r="D17" s="280"/>
      <c r="E17" s="280">
        <v>800000</v>
      </c>
      <c r="F17" s="280"/>
      <c r="G17" s="280"/>
      <c r="H17" s="281">
        <f>REGIONAL!U19</f>
        <v>800000</v>
      </c>
      <c r="I17" s="281">
        <f>REGIONAL!V19</f>
        <v>0</v>
      </c>
      <c r="J17" s="281">
        <f>REGIONAL!W19</f>
        <v>0</v>
      </c>
      <c r="K17" s="281">
        <f>REGIONAL!X19</f>
        <v>0</v>
      </c>
    </row>
    <row r="18" spans="1:12" ht="34.799999999999997" thickBot="1" x14ac:dyDescent="0.35">
      <c r="A18" s="286"/>
      <c r="B18" s="289"/>
      <c r="C18" s="258" t="s">
        <v>208</v>
      </c>
      <c r="D18" s="280"/>
      <c r="E18" s="280">
        <v>500000</v>
      </c>
      <c r="F18" s="280"/>
      <c r="G18" s="280"/>
      <c r="H18" s="281">
        <f>REGIONAL!U28</f>
        <v>700000</v>
      </c>
      <c r="I18" s="281">
        <f>REGIONAL!V28</f>
        <v>0</v>
      </c>
      <c r="J18" s="281">
        <f>REGIONAL!W28</f>
        <v>0</v>
      </c>
      <c r="K18" s="281">
        <f>REGIONAL!X28</f>
        <v>0</v>
      </c>
    </row>
    <row r="19" spans="1:12" ht="69" thickBot="1" x14ac:dyDescent="0.35">
      <c r="A19" s="286"/>
      <c r="B19" s="288" t="s">
        <v>209</v>
      </c>
      <c r="C19" s="260" t="s">
        <v>210</v>
      </c>
      <c r="D19" s="282">
        <v>2000000</v>
      </c>
      <c r="E19" s="282"/>
      <c r="F19" s="282"/>
      <c r="G19" s="282"/>
      <c r="H19" s="281">
        <f>SUM(REGIONAL!U29:U31)</f>
        <v>0</v>
      </c>
      <c r="I19" s="281">
        <f>SUM(REGIONAL!V29:V31)</f>
        <v>0</v>
      </c>
      <c r="J19" s="281">
        <f>SUM(REGIONAL!W29:W31)</f>
        <v>2100000</v>
      </c>
      <c r="K19" s="281">
        <f>SUM(REGIONAL!X29:X31)</f>
        <v>0</v>
      </c>
    </row>
    <row r="20" spans="1:12" ht="57.6" thickBot="1" x14ac:dyDescent="0.35">
      <c r="A20" s="286"/>
      <c r="B20" s="289"/>
      <c r="C20" s="261" t="s">
        <v>211</v>
      </c>
      <c r="D20" s="280">
        <v>500000</v>
      </c>
      <c r="E20" s="280"/>
      <c r="F20" s="280">
        <v>500000</v>
      </c>
      <c r="G20" s="280"/>
      <c r="H20" s="281">
        <f>SUM('COM Act'!U49,'MAD Act'!U49,'SEY Act'!U49,'MAU Act'!U48)</f>
        <v>0</v>
      </c>
      <c r="I20" s="281">
        <f>SUM('COM Act'!V49,'MAD Act'!V49,'SEY Act'!V49,'MAU Act'!V48)</f>
        <v>0</v>
      </c>
      <c r="J20" s="281">
        <f>SUM('COM Act'!W49,'MAD Act'!W49,'SEY Act'!W49,'MAU Act'!W48)</f>
        <v>1200000</v>
      </c>
      <c r="K20" s="281">
        <f>SUM('COM Act'!X49,'MAD Act'!X49,'SEY Act'!X49,'MAU Act'!X48)</f>
        <v>0</v>
      </c>
    </row>
    <row r="21" spans="1:12" ht="38.4" customHeight="1" thickBot="1" x14ac:dyDescent="0.35">
      <c r="A21" s="287"/>
      <c r="B21" s="290"/>
      <c r="C21" s="257" t="s">
        <v>212</v>
      </c>
      <c r="D21" s="280">
        <v>500000</v>
      </c>
      <c r="E21" s="280"/>
      <c r="F21" s="280">
        <v>500000</v>
      </c>
      <c r="G21" s="280"/>
      <c r="H21" s="281">
        <f>SUM('COM Act'!U50,'COM Act'!U71:U74,'MAD Act'!U50,'MAD Act'!U70:U72,'SEY Act'!U50,'SEY Act'!U70:U72,'MAU Act'!U49,'MAU Act'!U69:U71)</f>
        <v>0</v>
      </c>
      <c r="I21" s="281">
        <f>SUM('COM Act'!V50,'COM Act'!V71:V74,'MAD Act'!V50,'MAD Act'!V70:V72,'SEY Act'!V50,'SEY Act'!V70:V72,'MAU Act'!V49,'MAU Act'!V69:V71)</f>
        <v>0</v>
      </c>
      <c r="J21" s="281">
        <f>SUM('COM Act'!W50,'COM Act'!W71:W74,'MAD Act'!W50,'MAD Act'!W70:W72,'SEY Act'!W50,'SEY Act'!W70:W72,'MAU Act'!W49,'MAU Act'!W69:W71)</f>
        <v>4470000</v>
      </c>
      <c r="K21" s="281">
        <f>SUM('COM Act'!X50,'COM Act'!X71:X74,'MAD Act'!X50,'MAD Act'!X70:X72,'SEY Act'!X50,'SEY Act'!X70:X72,'MAU Act'!X49,'MAU Act'!X69:X71)</f>
        <v>0</v>
      </c>
    </row>
    <row r="22" spans="1:12" ht="34.799999999999997" thickBot="1" x14ac:dyDescent="0.35">
      <c r="A22" s="285" t="s">
        <v>213</v>
      </c>
      <c r="B22" s="288" t="s">
        <v>214</v>
      </c>
      <c r="C22" s="262" t="s">
        <v>215</v>
      </c>
      <c r="D22" s="280">
        <v>1000000</v>
      </c>
      <c r="E22" s="280"/>
      <c r="F22" s="280">
        <v>500000</v>
      </c>
      <c r="G22" s="280"/>
      <c r="H22" s="280">
        <f>SUM('COM Act'!U58:U60,'COM Act'!U69,'MAD Act'!U56:U59,'MAD Act'!U68,'SEY Act'!U56:U59,'SEY Act'!U68,'MAU Act'!U55:U58,'MAU Act'!U67)</f>
        <v>0</v>
      </c>
      <c r="I22" s="280">
        <f>SUM('COM Act'!V58:V60,'COM Act'!V69,'MAD Act'!V56:V59,'MAD Act'!V68,'SEY Act'!V56:V59,'SEY Act'!V68,'MAU Act'!V55:V58,'MAU Act'!V67)</f>
        <v>0</v>
      </c>
      <c r="J22" s="280">
        <f>SUM('COM Act'!W58:W60,'COM Act'!W69,'MAD Act'!W56:W59,'MAD Act'!W68,'SEY Act'!W56:W59,'SEY Act'!W68,'MAU Act'!W55:W58,'MAU Act'!W67)</f>
        <v>6020000</v>
      </c>
      <c r="K22" s="280">
        <f>SUM('COM Act'!X58:X60,'COM Act'!X69,'MAD Act'!X56:X59,'MAD Act'!X68,'SEY Act'!X56:X59,'SEY Act'!X68,'MAU Act'!X55:X58,'MAU Act'!X67)</f>
        <v>0</v>
      </c>
    </row>
    <row r="23" spans="1:12" ht="34.799999999999997" thickBot="1" x14ac:dyDescent="0.35">
      <c r="A23" s="286"/>
      <c r="B23" s="289"/>
      <c r="C23" s="259" t="s">
        <v>216</v>
      </c>
      <c r="D23" s="280">
        <v>1000000</v>
      </c>
      <c r="E23" s="280"/>
      <c r="F23" s="280">
        <v>500000</v>
      </c>
      <c r="G23" s="280"/>
      <c r="H23" s="281">
        <f>SUM('COM Act'!U62,'COM Act'!U70,'MAD Act'!U69,'SEY Act'!U61,'SEY Act'!U69,'MAU Act'!U60,'MAU Act'!U68)</f>
        <v>0</v>
      </c>
      <c r="I23" s="281">
        <f>SUM('COM Act'!V62,'COM Act'!V70,'MAD Act'!V61,'MAD Act'!V69,'SEY Act'!V61,'SEY Act'!V69,'MAU Act'!V60,'MAU Act'!V68)</f>
        <v>1200000</v>
      </c>
      <c r="J23" s="281">
        <f>SUM('COM Act'!W62,'COM Act'!W70,'MAD Act'!W69,'SEY Act'!W61,'SEY Act'!W69,'MAU Act'!W60,'MAU Act'!W68)</f>
        <v>1440000</v>
      </c>
      <c r="K23" s="281">
        <f>SUM('COM Act'!X62,'COM Act'!X70,'MAD Act'!X69,'SEY Act'!X61,'SEY Act'!X69,'MAU Act'!X60,'MAU Act'!X68)</f>
        <v>0</v>
      </c>
    </row>
    <row r="24" spans="1:12" ht="23.4" customHeight="1" thickBot="1" x14ac:dyDescent="0.35">
      <c r="A24" s="286"/>
      <c r="B24" s="290"/>
      <c r="C24" s="257" t="s">
        <v>217</v>
      </c>
      <c r="D24" s="280">
        <v>200000</v>
      </c>
      <c r="E24" s="280"/>
      <c r="F24" s="280"/>
      <c r="G24" s="280"/>
      <c r="H24" s="281">
        <f>REGIONAL!U46</f>
        <v>0</v>
      </c>
      <c r="I24" s="281">
        <f>REGIONAL!V46</f>
        <v>0</v>
      </c>
      <c r="J24" s="281">
        <f>REGIONAL!W46</f>
        <v>300000</v>
      </c>
      <c r="K24" s="281">
        <f>REGIONAL!X46</f>
        <v>0</v>
      </c>
    </row>
    <row r="25" spans="1:12" ht="34.799999999999997" thickBot="1" x14ac:dyDescent="0.35">
      <c r="A25" s="286"/>
      <c r="B25" s="288" t="s">
        <v>218</v>
      </c>
      <c r="C25" s="258" t="s">
        <v>219</v>
      </c>
      <c r="D25" s="280">
        <v>500000</v>
      </c>
      <c r="E25" s="280"/>
      <c r="F25" s="280">
        <v>500000</v>
      </c>
      <c r="G25" s="280"/>
      <c r="H25" s="281">
        <f>SUM(REGIONAL!U11:U13)</f>
        <v>0</v>
      </c>
      <c r="I25" s="281">
        <f>SUM(REGIONAL!V11:V13)</f>
        <v>1200000</v>
      </c>
      <c r="J25" s="281">
        <f>SUM(REGIONAL!W11:W13)</f>
        <v>0</v>
      </c>
      <c r="K25" s="281">
        <f>SUM(REGIONAL!X11:X13)</f>
        <v>0</v>
      </c>
    </row>
    <row r="26" spans="1:12" ht="34.799999999999997" thickBot="1" x14ac:dyDescent="0.35">
      <c r="A26" s="286"/>
      <c r="B26" s="290"/>
      <c r="C26" s="259" t="s">
        <v>220</v>
      </c>
      <c r="D26" s="280">
        <v>1000000</v>
      </c>
      <c r="E26" s="280"/>
      <c r="F26" s="280">
        <v>500000</v>
      </c>
      <c r="G26" s="280"/>
      <c r="H26" s="281">
        <f>SUM('COM Act'!U61,'MAD Act'!U60,'SEY Act'!U60,'MAU Act'!U59)</f>
        <v>0</v>
      </c>
      <c r="I26" s="281">
        <f>SUM('COM Act'!V61,'MAD Act'!V60,'SEY Act'!V60,'MAU Act'!V59)</f>
        <v>0</v>
      </c>
      <c r="J26" s="281">
        <f>SUM('COM Act'!W61,'MAD Act'!W60,'SEY Act'!W60,'MAU Act'!W59)</f>
        <v>1200000</v>
      </c>
      <c r="K26" s="281">
        <f>SUM('COM Act'!X61,'MAD Act'!X60,'SEY Act'!X60,'MAU Act'!X59)</f>
        <v>0</v>
      </c>
    </row>
    <row r="27" spans="1:12" ht="23.4" thickBot="1" x14ac:dyDescent="0.35">
      <c r="A27" s="286"/>
      <c r="B27" s="288" t="s">
        <v>221</v>
      </c>
      <c r="C27" s="263" t="s">
        <v>222</v>
      </c>
      <c r="D27" s="280">
        <v>500000</v>
      </c>
      <c r="E27" s="280"/>
      <c r="F27" s="280">
        <v>500000</v>
      </c>
      <c r="G27" s="280"/>
      <c r="H27" s="281">
        <f>SUM('COM Act'!U63,'MAD Act'!U62,'SEY Act'!U62,'MAU Act'!U61)</f>
        <v>0</v>
      </c>
      <c r="I27" s="281">
        <f>SUM('COM Act'!V63,'MAD Act'!V62,'SEY Act'!V62,'MAU Act'!V61)</f>
        <v>1200000</v>
      </c>
      <c r="J27" s="281">
        <f>SUM('COM Act'!W63,'MAD Act'!W62,'SEY Act'!W62,'MAU Act'!W61)</f>
        <v>0</v>
      </c>
      <c r="K27" s="281">
        <f>SUM('COM Act'!X63,'MAD Act'!X62,'SEY Act'!X62,'MAU Act'!X61)</f>
        <v>0</v>
      </c>
    </row>
    <row r="28" spans="1:12" ht="23.4" thickBot="1" x14ac:dyDescent="0.35">
      <c r="A28" s="286"/>
      <c r="B28" s="289"/>
      <c r="C28" s="259" t="s">
        <v>223</v>
      </c>
      <c r="D28" s="280">
        <v>1000000</v>
      </c>
      <c r="E28" s="280"/>
      <c r="F28" s="280">
        <v>1000000</v>
      </c>
      <c r="G28" s="280"/>
      <c r="H28" s="281">
        <f>SUM(REGIONAL!U59)</f>
        <v>1500000</v>
      </c>
      <c r="I28" s="281">
        <f>SUM(REGIONAL!V58)</f>
        <v>0</v>
      </c>
      <c r="J28" s="281">
        <f>SUM(REGIONAL!W58)</f>
        <v>1000000</v>
      </c>
      <c r="K28" s="281">
        <f>SUM(REGIONAL!X58)</f>
        <v>0</v>
      </c>
    </row>
    <row r="29" spans="1:12" ht="34.799999999999997" thickBot="1" x14ac:dyDescent="0.35">
      <c r="A29" s="287"/>
      <c r="B29" s="290"/>
      <c r="C29" s="257" t="s">
        <v>224</v>
      </c>
      <c r="D29" s="280">
        <v>300000</v>
      </c>
      <c r="E29" s="280"/>
      <c r="F29" s="280">
        <v>200000</v>
      </c>
      <c r="G29" s="280"/>
      <c r="H29" s="281">
        <f>SUM(REGIONAL!U60:U61)</f>
        <v>0</v>
      </c>
      <c r="I29" s="281">
        <f>SUM(REGIONAL!V60:V61)</f>
        <v>0</v>
      </c>
      <c r="J29" s="281">
        <f>SUM(REGIONAL!W60:W61)</f>
        <v>900000</v>
      </c>
      <c r="K29" s="281">
        <f>SUM(REGIONAL!X60:X61)</f>
        <v>0</v>
      </c>
    </row>
    <row r="30" spans="1:12" ht="15" thickBot="1" x14ac:dyDescent="0.35">
      <c r="A30" s="291" t="s">
        <v>225</v>
      </c>
      <c r="B30" s="264" t="s">
        <v>226</v>
      </c>
      <c r="C30" s="262" t="s">
        <v>227</v>
      </c>
      <c r="D30" s="280">
        <v>4000000</v>
      </c>
      <c r="E30" s="280"/>
      <c r="F30" s="280"/>
      <c r="G30" s="280"/>
      <c r="H30" s="281">
        <f>REGIONAL!U4</f>
        <v>0</v>
      </c>
      <c r="I30" s="281">
        <f>REGIONAL!V4</f>
        <v>0</v>
      </c>
      <c r="J30" s="281">
        <f>REGIONAL!W4</f>
        <v>3000000</v>
      </c>
      <c r="K30" s="281">
        <f>REGIONAL!X4</f>
        <v>0</v>
      </c>
    </row>
    <row r="31" spans="1:12" ht="15" thickBot="1" x14ac:dyDescent="0.35">
      <c r="A31" s="292"/>
      <c r="B31" s="264" t="s">
        <v>228</v>
      </c>
      <c r="C31" s="262" t="s">
        <v>229</v>
      </c>
      <c r="D31" s="280">
        <v>2000000</v>
      </c>
      <c r="E31" s="280"/>
      <c r="F31" s="280"/>
      <c r="G31" s="280">
        <v>4000000</v>
      </c>
      <c r="H31" s="281">
        <f>SUM('COM Act'!U85:U86,'MAD Act'!U83:U84,'SEY Act'!U83:U84,'MAU Act'!U82:U83,REGIONAL!U74:U75)</f>
        <v>0</v>
      </c>
      <c r="I31" s="281">
        <f>SUM('COM Act'!V85:V86,'MAD Act'!V83:V84,'SEY Act'!V83:V84,'MAU Act'!V82:V83,REGIONAL!V74:V75)</f>
        <v>0</v>
      </c>
      <c r="J31" s="281">
        <f>SUM('COM Act'!W85:W86,'MAD Act'!W83:W84,'SEY Act'!W83:W84,'MAU Act'!W82:W83,REGIONAL!W74:W75)</f>
        <v>2716735</v>
      </c>
      <c r="K31" s="281">
        <f>SUM('COM Act'!X85:X86,'MAD Act'!X83:X84,'SEY Act'!X83:X84,'MAU Act'!X82:X83,REGIONAL!X74:X75)</f>
        <v>5133170</v>
      </c>
    </row>
    <row r="32" spans="1:12" x14ac:dyDescent="0.3">
      <c r="D32" s="265">
        <f>SUM(D2:D31)</f>
        <v>58100000</v>
      </c>
      <c r="E32" s="283">
        <f t="shared" ref="E32:F32" si="0">SUM(E2:E31)</f>
        <v>6300000</v>
      </c>
      <c r="F32" s="284">
        <f t="shared" si="0"/>
        <v>5200000</v>
      </c>
      <c r="G32" s="265">
        <f>SUM(G2:G31)</f>
        <v>6000000</v>
      </c>
      <c r="H32" s="265">
        <f t="shared" ref="H32:K32" si="1">SUM(H2:H31)</f>
        <v>5500000</v>
      </c>
      <c r="I32" s="265">
        <f>SUM(I2:I31)</f>
        <v>6100000</v>
      </c>
      <c r="J32" s="265">
        <f t="shared" si="1"/>
        <v>58641410</v>
      </c>
      <c r="K32" s="265">
        <f>SUM(K2:K31)</f>
        <v>6133170</v>
      </c>
      <c r="L32" s="265">
        <f>SUM(H32:K32)</f>
        <v>76374580</v>
      </c>
    </row>
    <row r="33" spans="3:13" x14ac:dyDescent="0.3">
      <c r="H33">
        <v>5500000</v>
      </c>
      <c r="I33">
        <v>6000000</v>
      </c>
    </row>
    <row r="35" spans="3:13" x14ac:dyDescent="0.3">
      <c r="H35" t="s">
        <v>272</v>
      </c>
      <c r="I35" t="s">
        <v>273</v>
      </c>
      <c r="J35" t="s">
        <v>274</v>
      </c>
      <c r="K35" t="s">
        <v>275</v>
      </c>
      <c r="L35" t="s">
        <v>276</v>
      </c>
    </row>
    <row r="36" spans="3:13" x14ac:dyDescent="0.3">
      <c r="C36" t="s">
        <v>277</v>
      </c>
      <c r="H36" s="302">
        <f>'COM Act'!T92</f>
        <v>16293810</v>
      </c>
      <c r="I36" s="302">
        <f>'MAD Act'!T90</f>
        <v>15909440</v>
      </c>
      <c r="J36" s="302">
        <f>'SEY Act'!T90</f>
        <v>14590160</v>
      </c>
      <c r="K36" s="302">
        <f>'MAU Act'!T89</f>
        <v>16230670</v>
      </c>
      <c r="L36" s="302">
        <f>REGIONAL!T81</f>
        <v>13350500</v>
      </c>
      <c r="M36" s="302">
        <f>SUM(H36:L36)</f>
        <v>76374580</v>
      </c>
    </row>
    <row r="37" spans="3:13" x14ac:dyDescent="0.3">
      <c r="C37" t="s">
        <v>278</v>
      </c>
      <c r="H37" s="302">
        <f>'COM Act'!U92</f>
        <v>1000000</v>
      </c>
      <c r="I37" s="302">
        <f>'MAD Act'!U90</f>
        <v>500000</v>
      </c>
      <c r="J37" s="302">
        <f>'SEY Act'!U90</f>
        <v>500000</v>
      </c>
      <c r="K37" s="302">
        <f>'MAU Act'!U89</f>
        <v>500000</v>
      </c>
      <c r="L37" s="302">
        <f>REGIONAL!U81</f>
        <v>3000000</v>
      </c>
      <c r="M37" s="302">
        <f t="shared" ref="M37:M41" si="2">SUM(H37:L37)</f>
        <v>5500000</v>
      </c>
    </row>
    <row r="38" spans="3:13" x14ac:dyDescent="0.3">
      <c r="C38" t="s">
        <v>279</v>
      </c>
      <c r="H38" s="302">
        <f>'COM Act'!V92</f>
        <v>1600000</v>
      </c>
      <c r="I38" s="302">
        <f>'MAD Act'!V90</f>
        <v>1200000</v>
      </c>
      <c r="J38" s="302">
        <f>'SEY Act'!V90</f>
        <v>1200000</v>
      </c>
      <c r="K38" s="302">
        <f>'MAU Act'!V89</f>
        <v>900000</v>
      </c>
      <c r="L38" s="302">
        <f>REGIONAL!V81</f>
        <v>1200000</v>
      </c>
      <c r="M38" s="302">
        <f t="shared" si="2"/>
        <v>6100000</v>
      </c>
    </row>
    <row r="39" spans="3:13" x14ac:dyDescent="0.3">
      <c r="C39" t="s">
        <v>280</v>
      </c>
      <c r="H39" s="302">
        <f>'COM Act'!W92</f>
        <v>13693810</v>
      </c>
      <c r="I39" s="302">
        <f>'MAD Act'!W90</f>
        <v>12537700</v>
      </c>
      <c r="J39" s="302">
        <f>'SEY Act'!W90</f>
        <v>10177575</v>
      </c>
      <c r="K39" s="302">
        <f>'MAU Act'!W89</f>
        <v>13081825</v>
      </c>
      <c r="L39" s="302">
        <f>REGIONAL!W81</f>
        <v>9150500</v>
      </c>
      <c r="M39" s="302">
        <f t="shared" si="2"/>
        <v>58641410</v>
      </c>
    </row>
    <row r="40" spans="3:13" x14ac:dyDescent="0.3">
      <c r="C40" t="s">
        <v>281</v>
      </c>
      <c r="H40" s="302">
        <f>'COM Act'!X92</f>
        <v>0</v>
      </c>
      <c r="I40" s="302">
        <f>'MAD Act'!X90</f>
        <v>1671740</v>
      </c>
      <c r="J40" s="302">
        <f>'SEY Act'!X90</f>
        <v>2712585</v>
      </c>
      <c r="K40" s="302">
        <f>'MAU Act'!X89</f>
        <v>1748845</v>
      </c>
      <c r="L40" s="302">
        <f>REGIONAL!X81</f>
        <v>0</v>
      </c>
      <c r="M40" s="302">
        <f t="shared" si="2"/>
        <v>6133170</v>
      </c>
    </row>
    <row r="41" spans="3:13" x14ac:dyDescent="0.3">
      <c r="H41" s="302">
        <f>SUM(H37:H40)</f>
        <v>16293810</v>
      </c>
      <c r="I41" s="302">
        <f>SUM(I37:I40)</f>
        <v>15909440</v>
      </c>
      <c r="J41" s="302">
        <f>SUM(J37:J40)</f>
        <v>14590160</v>
      </c>
      <c r="K41" s="302">
        <f>SUM(K37:K40)</f>
        <v>16230670</v>
      </c>
      <c r="L41" s="302">
        <f>SUM(L37:L40)</f>
        <v>13350500</v>
      </c>
      <c r="M41" s="302">
        <f t="shared" si="2"/>
        <v>76374580</v>
      </c>
    </row>
  </sheetData>
  <mergeCells count="14">
    <mergeCell ref="A15:A21"/>
    <mergeCell ref="B15:B16"/>
    <mergeCell ref="B17:B18"/>
    <mergeCell ref="B19:B21"/>
    <mergeCell ref="A2:A14"/>
    <mergeCell ref="B2:B6"/>
    <mergeCell ref="B7:B8"/>
    <mergeCell ref="B9:B12"/>
    <mergeCell ref="B13:B14"/>
    <mergeCell ref="A22:A29"/>
    <mergeCell ref="B22:B24"/>
    <mergeCell ref="B25:B26"/>
    <mergeCell ref="B27:B29"/>
    <mergeCell ref="A30:A31"/>
  </mergeCells>
  <pageMargins left="0.7" right="0.7"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112"/>
  <sheetViews>
    <sheetView showZeros="0" topLeftCell="A37" zoomScale="80" zoomScaleNormal="80" workbookViewId="0">
      <selection activeCell="E49" sqref="E49"/>
    </sheetView>
  </sheetViews>
  <sheetFormatPr defaultColWidth="11.44140625" defaultRowHeight="14.4" x14ac:dyDescent="0.3"/>
  <cols>
    <col min="1" max="1" width="4" style="1" customWidth="1"/>
    <col min="2" max="2" width="6.33203125" style="1" customWidth="1"/>
    <col min="3" max="3" width="17.6640625" style="1" customWidth="1"/>
    <col min="4" max="4" width="47.88671875" style="1" customWidth="1"/>
    <col min="5" max="5" width="10" style="1" customWidth="1"/>
    <col min="6" max="6" width="11" style="1" customWidth="1"/>
    <col min="7" max="7" width="21.6640625" style="1" customWidth="1"/>
    <col min="8" max="8" width="7.5546875" style="1" customWidth="1"/>
    <col min="9" max="12" width="7.33203125" style="1" customWidth="1"/>
    <col min="13" max="13" width="14.33203125" style="1" customWidth="1"/>
    <col min="14" max="14" width="13.44140625" style="1" customWidth="1"/>
    <col min="15" max="24" width="12.88671875" style="1" customWidth="1"/>
    <col min="25" max="25" width="15.109375" style="48" customWidth="1"/>
    <col min="26" max="26" width="16.44140625" style="49" bestFit="1" customWidth="1"/>
    <col min="27" max="27" width="13.6640625" style="49" bestFit="1" customWidth="1"/>
    <col min="28" max="29" width="12.88671875" style="49" customWidth="1"/>
    <col min="30" max="30" width="16.44140625" style="49" bestFit="1" customWidth="1"/>
    <col min="31" max="16384" width="11.44140625" style="1"/>
  </cols>
  <sheetData>
    <row r="1" spans="2:30" x14ac:dyDescent="0.3">
      <c r="Y1" s="48">
        <v>490</v>
      </c>
    </row>
    <row r="2" spans="2:30" ht="15" thickBot="1" x14ac:dyDescent="0.35">
      <c r="H2" s="70" t="s">
        <v>100</v>
      </c>
      <c r="I2" s="67"/>
      <c r="J2" s="67"/>
      <c r="K2" s="67"/>
      <c r="L2" s="67"/>
      <c r="M2" s="71"/>
      <c r="N2" s="72"/>
      <c r="O2" s="75" t="s">
        <v>99</v>
      </c>
      <c r="P2" s="75" t="s">
        <v>99</v>
      </c>
      <c r="Q2" s="75" t="s">
        <v>99</v>
      </c>
      <c r="R2" s="75" t="s">
        <v>99</v>
      </c>
      <c r="S2" s="75" t="s">
        <v>99</v>
      </c>
      <c r="T2" s="75" t="s">
        <v>99</v>
      </c>
      <c r="U2" s="202" t="s">
        <v>97</v>
      </c>
      <c r="V2" s="202" t="s">
        <v>126</v>
      </c>
      <c r="W2" s="202" t="s">
        <v>127</v>
      </c>
      <c r="X2" s="202" t="s">
        <v>130</v>
      </c>
      <c r="Y2" s="76" t="s">
        <v>98</v>
      </c>
      <c r="Z2" s="76" t="s">
        <v>98</v>
      </c>
      <c r="AA2" s="76" t="s">
        <v>98</v>
      </c>
      <c r="AB2" s="76" t="s">
        <v>98</v>
      </c>
      <c r="AC2" s="76" t="s">
        <v>98</v>
      </c>
      <c r="AD2" s="76" t="s">
        <v>98</v>
      </c>
    </row>
    <row r="3" spans="2:30" s="89" customFormat="1" ht="43.8" thickBot="1" x14ac:dyDescent="0.35">
      <c r="C3" s="94" t="s">
        <v>103</v>
      </c>
      <c r="D3" s="93" t="s">
        <v>7</v>
      </c>
      <c r="E3" s="93" t="str">
        <f>E16</f>
        <v>Fin.
AFD, EU, GCF, GVNT</v>
      </c>
      <c r="F3" s="93" t="str">
        <f>F16</f>
        <v>Durée de vie (an)</v>
      </c>
      <c r="G3" s="93" t="s">
        <v>34</v>
      </c>
      <c r="H3" s="176">
        <v>2021</v>
      </c>
      <c r="I3" s="176">
        <v>2022</v>
      </c>
      <c r="J3" s="176">
        <v>2023</v>
      </c>
      <c r="K3" s="176">
        <v>2024</v>
      </c>
      <c r="L3" s="176">
        <v>2025</v>
      </c>
      <c r="M3" s="87" t="s">
        <v>45</v>
      </c>
      <c r="N3" s="80" t="s">
        <v>46</v>
      </c>
      <c r="O3" s="91" t="s">
        <v>9</v>
      </c>
      <c r="P3" s="91" t="s">
        <v>10</v>
      </c>
      <c r="Q3" s="91" t="s">
        <v>11</v>
      </c>
      <c r="R3" s="91" t="s">
        <v>12</v>
      </c>
      <c r="S3" s="91" t="s">
        <v>48</v>
      </c>
      <c r="T3" s="207" t="s">
        <v>8</v>
      </c>
      <c r="U3" s="217"/>
      <c r="V3" s="218"/>
      <c r="W3" s="218"/>
      <c r="X3" s="219"/>
      <c r="Y3" s="208" t="s">
        <v>74</v>
      </c>
      <c r="Z3" s="92" t="s">
        <v>48</v>
      </c>
      <c r="AA3" s="92" t="s">
        <v>75</v>
      </c>
      <c r="AB3" s="92" t="s">
        <v>76</v>
      </c>
      <c r="AC3" s="97" t="s">
        <v>77</v>
      </c>
      <c r="AD3" s="99" t="s">
        <v>8</v>
      </c>
    </row>
    <row r="4" spans="2:30" x14ac:dyDescent="0.3">
      <c r="B4" s="1" t="s">
        <v>257</v>
      </c>
      <c r="C4" s="295"/>
      <c r="D4" s="83" t="s">
        <v>254</v>
      </c>
      <c r="E4" s="83" t="s">
        <v>127</v>
      </c>
      <c r="F4" s="84"/>
      <c r="G4" s="83" t="s">
        <v>40</v>
      </c>
      <c r="H4" s="68">
        <v>1</v>
      </c>
      <c r="I4" s="68"/>
      <c r="J4" s="68"/>
      <c r="K4" s="68"/>
      <c r="L4" s="68"/>
      <c r="M4" s="73">
        <f t="shared" ref="M4:M7" si="0">SUM(H4:K4)</f>
        <v>1</v>
      </c>
      <c r="N4" s="81">
        <v>150000</v>
      </c>
      <c r="O4" s="57">
        <f>H4*$N4</f>
        <v>150000</v>
      </c>
      <c r="P4" s="57">
        <f>I4*$N4</f>
        <v>0</v>
      </c>
      <c r="Q4" s="57">
        <f>J4*$N4</f>
        <v>0</v>
      </c>
      <c r="R4" s="57">
        <f>K4*$N4</f>
        <v>0</v>
      </c>
      <c r="S4" s="57">
        <f>L4*$N4</f>
        <v>0</v>
      </c>
      <c r="T4" s="196">
        <f t="shared" ref="T4:T10" si="1">SUM(O4:S4)</f>
        <v>150000</v>
      </c>
      <c r="U4" s="212">
        <f>IF($E4=U$2,$T4,0)</f>
        <v>0</v>
      </c>
      <c r="V4" s="204">
        <f t="shared" ref="U4:X10" si="2">IF($E4=V$2,$T4,0)</f>
        <v>0</v>
      </c>
      <c r="W4" s="204">
        <f t="shared" si="2"/>
        <v>150000</v>
      </c>
      <c r="X4" s="213">
        <f t="shared" si="2"/>
        <v>0</v>
      </c>
      <c r="Y4" s="60">
        <f t="shared" ref="Y4:AC10" si="3">O4*$Y$10</f>
        <v>0</v>
      </c>
      <c r="Z4" s="60">
        <f t="shared" si="3"/>
        <v>0</v>
      </c>
      <c r="AA4" s="60">
        <f t="shared" si="3"/>
        <v>0</v>
      </c>
      <c r="AB4" s="60">
        <f t="shared" si="3"/>
        <v>0</v>
      </c>
      <c r="AC4" s="61">
        <f t="shared" si="3"/>
        <v>0</v>
      </c>
      <c r="AD4" s="62">
        <f t="shared" ref="AD4:AD12" si="4">SUM(Y4:AC4)</f>
        <v>0</v>
      </c>
    </row>
    <row r="5" spans="2:30" x14ac:dyDescent="0.3">
      <c r="B5" s="1" t="s">
        <v>251</v>
      </c>
      <c r="C5" s="295"/>
      <c r="D5" s="83" t="s">
        <v>22</v>
      </c>
      <c r="E5" s="83" t="s">
        <v>127</v>
      </c>
      <c r="F5" s="84"/>
      <c r="G5" s="83" t="s">
        <v>40</v>
      </c>
      <c r="H5" s="178"/>
      <c r="I5" s="179"/>
      <c r="J5" s="179"/>
      <c r="K5" s="179"/>
      <c r="L5" s="179"/>
      <c r="M5" s="179"/>
      <c r="N5" s="170">
        <v>0.05</v>
      </c>
      <c r="O5" s="57">
        <f>$N5*O52</f>
        <v>40000</v>
      </c>
      <c r="P5" s="57">
        <f t="shared" ref="P5:S5" si="5">$N5*P52</f>
        <v>102500</v>
      </c>
      <c r="Q5" s="57">
        <f t="shared" si="5"/>
        <v>7500</v>
      </c>
      <c r="R5" s="57">
        <f t="shared" si="5"/>
        <v>0</v>
      </c>
      <c r="S5" s="57">
        <f t="shared" si="5"/>
        <v>0</v>
      </c>
      <c r="T5" s="196">
        <f t="shared" si="1"/>
        <v>150000</v>
      </c>
      <c r="U5" s="212">
        <f t="shared" si="2"/>
        <v>0</v>
      </c>
      <c r="V5" s="204">
        <f t="shared" si="2"/>
        <v>0</v>
      </c>
      <c r="W5" s="204">
        <f t="shared" si="2"/>
        <v>150000</v>
      </c>
      <c r="X5" s="213">
        <f t="shared" si="2"/>
        <v>0</v>
      </c>
      <c r="Y5" s="60">
        <f t="shared" si="3"/>
        <v>0</v>
      </c>
      <c r="Z5" s="60">
        <f t="shared" si="3"/>
        <v>0</v>
      </c>
      <c r="AA5" s="60">
        <f t="shared" si="3"/>
        <v>0</v>
      </c>
      <c r="AB5" s="60">
        <f t="shared" si="3"/>
        <v>0</v>
      </c>
      <c r="AC5" s="61">
        <f t="shared" si="3"/>
        <v>0</v>
      </c>
      <c r="AD5" s="62">
        <f t="shared" si="4"/>
        <v>0</v>
      </c>
    </row>
    <row r="6" spans="2:30" x14ac:dyDescent="0.3">
      <c r="B6" s="1" t="s">
        <v>251</v>
      </c>
      <c r="C6" s="295"/>
      <c r="D6" s="83" t="s">
        <v>23</v>
      </c>
      <c r="E6" s="83" t="s">
        <v>127</v>
      </c>
      <c r="F6" s="84"/>
      <c r="G6" s="83" t="s">
        <v>40</v>
      </c>
      <c r="H6" s="178"/>
      <c r="I6" s="179"/>
      <c r="J6" s="179"/>
      <c r="K6" s="179"/>
      <c r="L6" s="179"/>
      <c r="M6" s="179"/>
      <c r="N6" s="170">
        <v>0.05</v>
      </c>
      <c r="O6" s="57">
        <f>$N6*O35</f>
        <v>29425</v>
      </c>
      <c r="P6" s="57">
        <f>$N6*P35</f>
        <v>219525</v>
      </c>
      <c r="Q6" s="57">
        <f>$N6*Q35</f>
        <v>37125</v>
      </c>
      <c r="R6" s="57">
        <f>$N6*R35</f>
        <v>0</v>
      </c>
      <c r="S6" s="57">
        <f>$N6*S35</f>
        <v>0</v>
      </c>
      <c r="T6" s="196">
        <f t="shared" si="1"/>
        <v>286075</v>
      </c>
      <c r="U6" s="212">
        <f t="shared" si="2"/>
        <v>0</v>
      </c>
      <c r="V6" s="204">
        <f t="shared" si="2"/>
        <v>0</v>
      </c>
      <c r="W6" s="204">
        <f t="shared" si="2"/>
        <v>286075</v>
      </c>
      <c r="X6" s="213">
        <f t="shared" si="2"/>
        <v>0</v>
      </c>
      <c r="Y6" s="60">
        <f t="shared" si="3"/>
        <v>0</v>
      </c>
      <c r="Z6" s="60">
        <f t="shared" si="3"/>
        <v>0</v>
      </c>
      <c r="AA6" s="60">
        <f t="shared" si="3"/>
        <v>0</v>
      </c>
      <c r="AB6" s="60">
        <f t="shared" si="3"/>
        <v>0</v>
      </c>
      <c r="AC6" s="61">
        <f t="shared" si="3"/>
        <v>0</v>
      </c>
      <c r="AD6" s="62">
        <f t="shared" si="4"/>
        <v>0</v>
      </c>
    </row>
    <row r="7" spans="2:30" ht="28.8" x14ac:dyDescent="0.3">
      <c r="B7" s="1" t="s">
        <v>258</v>
      </c>
      <c r="C7" s="295"/>
      <c r="D7" s="83" t="s">
        <v>253</v>
      </c>
      <c r="E7" s="83" t="s">
        <v>127</v>
      </c>
      <c r="F7" s="84"/>
      <c r="G7" s="83" t="s">
        <v>40</v>
      </c>
      <c r="H7" s="68">
        <v>1</v>
      </c>
      <c r="I7" s="68"/>
      <c r="J7" s="68"/>
      <c r="K7" s="68"/>
      <c r="L7" s="68"/>
      <c r="M7" s="73">
        <f t="shared" si="0"/>
        <v>1</v>
      </c>
      <c r="N7" s="81">
        <v>100000</v>
      </c>
      <c r="O7" s="57">
        <f t="shared" ref="O7:S10" si="6">H7*$N7</f>
        <v>100000</v>
      </c>
      <c r="P7" s="57">
        <f t="shared" si="6"/>
        <v>0</v>
      </c>
      <c r="Q7" s="57">
        <f t="shared" si="6"/>
        <v>0</v>
      </c>
      <c r="R7" s="57">
        <f t="shared" si="6"/>
        <v>0</v>
      </c>
      <c r="S7" s="57">
        <f t="shared" si="6"/>
        <v>0</v>
      </c>
      <c r="T7" s="196">
        <f t="shared" si="1"/>
        <v>100000</v>
      </c>
      <c r="U7" s="212">
        <f t="shared" si="2"/>
        <v>0</v>
      </c>
      <c r="V7" s="204">
        <f t="shared" si="2"/>
        <v>0</v>
      </c>
      <c r="W7" s="204">
        <f t="shared" si="2"/>
        <v>100000</v>
      </c>
      <c r="X7" s="213">
        <f t="shared" si="2"/>
        <v>0</v>
      </c>
      <c r="Y7" s="60">
        <f t="shared" si="3"/>
        <v>0</v>
      </c>
      <c r="Z7" s="60">
        <f t="shared" si="3"/>
        <v>0</v>
      </c>
      <c r="AA7" s="60">
        <f t="shared" si="3"/>
        <v>0</v>
      </c>
      <c r="AB7" s="60">
        <f t="shared" si="3"/>
        <v>0</v>
      </c>
      <c r="AC7" s="61">
        <f t="shared" si="3"/>
        <v>0</v>
      </c>
      <c r="AD7" s="62">
        <f t="shared" si="4"/>
        <v>0</v>
      </c>
    </row>
    <row r="8" spans="2:30" x14ac:dyDescent="0.3">
      <c r="B8" s="1" t="s">
        <v>259</v>
      </c>
      <c r="C8" s="295"/>
      <c r="D8" s="101" t="s">
        <v>255</v>
      </c>
      <c r="E8" s="101" t="s">
        <v>127</v>
      </c>
      <c r="F8" s="102"/>
      <c r="G8" s="101" t="s">
        <v>1</v>
      </c>
      <c r="H8" s="68"/>
      <c r="I8" s="68">
        <v>1</v>
      </c>
      <c r="J8" s="68"/>
      <c r="K8" s="68"/>
      <c r="L8" s="68"/>
      <c r="M8" s="73">
        <f>SUM(H8:L8)</f>
        <v>1</v>
      </c>
      <c r="N8" s="105">
        <v>50000</v>
      </c>
      <c r="O8" s="106">
        <f t="shared" si="6"/>
        <v>0</v>
      </c>
      <c r="P8" s="106">
        <f t="shared" si="6"/>
        <v>50000</v>
      </c>
      <c r="Q8" s="106">
        <f t="shared" si="6"/>
        <v>0</v>
      </c>
      <c r="R8" s="106">
        <f t="shared" si="6"/>
        <v>0</v>
      </c>
      <c r="S8" s="106">
        <f t="shared" si="6"/>
        <v>0</v>
      </c>
      <c r="T8" s="199">
        <f t="shared" si="1"/>
        <v>50000</v>
      </c>
      <c r="U8" s="212">
        <f t="shared" si="2"/>
        <v>0</v>
      </c>
      <c r="V8" s="204">
        <f t="shared" si="2"/>
        <v>0</v>
      </c>
      <c r="W8" s="204">
        <f t="shared" si="2"/>
        <v>50000</v>
      </c>
      <c r="X8" s="213">
        <f t="shared" si="2"/>
        <v>0</v>
      </c>
      <c r="Y8" s="110">
        <f t="shared" si="3"/>
        <v>0</v>
      </c>
      <c r="Z8" s="110">
        <f t="shared" si="3"/>
        <v>0</v>
      </c>
      <c r="AA8" s="110">
        <f t="shared" si="3"/>
        <v>0</v>
      </c>
      <c r="AB8" s="110">
        <f t="shared" si="3"/>
        <v>0</v>
      </c>
      <c r="AC8" s="111">
        <f t="shared" si="3"/>
        <v>0</v>
      </c>
      <c r="AD8" s="108">
        <f t="shared" si="4"/>
        <v>0</v>
      </c>
    </row>
    <row r="9" spans="2:30" x14ac:dyDescent="0.3">
      <c r="B9" s="1" t="s">
        <v>260</v>
      </c>
      <c r="C9" s="295"/>
      <c r="D9" s="83" t="s">
        <v>256</v>
      </c>
      <c r="E9" s="83" t="s">
        <v>127</v>
      </c>
      <c r="F9" s="84"/>
      <c r="G9" s="83" t="s">
        <v>40</v>
      </c>
      <c r="H9" s="68"/>
      <c r="I9" s="68"/>
      <c r="J9" s="68">
        <v>1</v>
      </c>
      <c r="K9" s="68"/>
      <c r="L9" s="68"/>
      <c r="M9" s="73">
        <f t="shared" ref="M9" si="7">SUM(H9:K9)</f>
        <v>1</v>
      </c>
      <c r="N9" s="81">
        <v>50000</v>
      </c>
      <c r="O9" s="57">
        <f t="shared" si="6"/>
        <v>0</v>
      </c>
      <c r="P9" s="57">
        <f t="shared" si="6"/>
        <v>0</v>
      </c>
      <c r="Q9" s="57">
        <f t="shared" si="6"/>
        <v>50000</v>
      </c>
      <c r="R9" s="57">
        <f t="shared" si="6"/>
        <v>0</v>
      </c>
      <c r="S9" s="57">
        <f t="shared" si="6"/>
        <v>0</v>
      </c>
      <c r="T9" s="196">
        <f t="shared" si="1"/>
        <v>50000</v>
      </c>
      <c r="U9" s="212">
        <f t="shared" si="2"/>
        <v>0</v>
      </c>
      <c r="V9" s="204">
        <f t="shared" si="2"/>
        <v>0</v>
      </c>
      <c r="W9" s="204">
        <f t="shared" si="2"/>
        <v>50000</v>
      </c>
      <c r="X9" s="213">
        <f t="shared" si="2"/>
        <v>0</v>
      </c>
      <c r="Y9" s="60">
        <f t="shared" si="3"/>
        <v>0</v>
      </c>
      <c r="Z9" s="60">
        <f t="shared" si="3"/>
        <v>0</v>
      </c>
      <c r="AA9" s="60">
        <f t="shared" si="3"/>
        <v>0</v>
      </c>
      <c r="AB9" s="60">
        <f t="shared" si="3"/>
        <v>0</v>
      </c>
      <c r="AC9" s="61">
        <f t="shared" si="3"/>
        <v>0</v>
      </c>
      <c r="AD9" s="62">
        <f t="shared" si="4"/>
        <v>0</v>
      </c>
    </row>
    <row r="10" spans="2:30" x14ac:dyDescent="0.3">
      <c r="B10" s="1" t="s">
        <v>261</v>
      </c>
      <c r="C10" s="295"/>
      <c r="D10" s="101" t="s">
        <v>262</v>
      </c>
      <c r="E10" s="101" t="s">
        <v>127</v>
      </c>
      <c r="F10" s="102"/>
      <c r="G10" s="101" t="s">
        <v>1</v>
      </c>
      <c r="H10" s="68"/>
      <c r="I10" s="68">
        <v>1</v>
      </c>
      <c r="J10" s="68"/>
      <c r="K10" s="68"/>
      <c r="L10" s="68"/>
      <c r="M10" s="73">
        <f>SUM(H10:L10)</f>
        <v>1</v>
      </c>
      <c r="N10" s="105">
        <v>100000</v>
      </c>
      <c r="O10" s="106">
        <f t="shared" si="6"/>
        <v>0</v>
      </c>
      <c r="P10" s="106">
        <f t="shared" si="6"/>
        <v>100000</v>
      </c>
      <c r="Q10" s="106">
        <f t="shared" si="6"/>
        <v>0</v>
      </c>
      <c r="R10" s="106">
        <f t="shared" si="6"/>
        <v>0</v>
      </c>
      <c r="S10" s="106">
        <f t="shared" si="6"/>
        <v>0</v>
      </c>
      <c r="T10" s="199">
        <f t="shared" si="1"/>
        <v>100000</v>
      </c>
      <c r="U10" s="212">
        <f t="shared" si="2"/>
        <v>0</v>
      </c>
      <c r="V10" s="204">
        <f t="shared" si="2"/>
        <v>0</v>
      </c>
      <c r="W10" s="204">
        <f t="shared" si="2"/>
        <v>100000</v>
      </c>
      <c r="X10" s="213">
        <f t="shared" si="2"/>
        <v>0</v>
      </c>
      <c r="Y10" s="110">
        <f>O10*$Y$1</f>
        <v>0</v>
      </c>
      <c r="Z10" s="110">
        <f t="shared" ref="Z10:AC10" si="8">P10*$Y$1</f>
        <v>49000000</v>
      </c>
      <c r="AA10" s="110">
        <f t="shared" si="8"/>
        <v>0</v>
      </c>
      <c r="AB10" s="110">
        <f t="shared" si="8"/>
        <v>0</v>
      </c>
      <c r="AC10" s="110">
        <f t="shared" si="8"/>
        <v>0</v>
      </c>
      <c r="AD10" s="108">
        <f t="shared" si="4"/>
        <v>49000000</v>
      </c>
    </row>
    <row r="11" spans="2:30" ht="28.8" x14ac:dyDescent="0.3">
      <c r="B11" s="1" t="s">
        <v>250</v>
      </c>
      <c r="C11" s="295"/>
      <c r="D11" s="101" t="s">
        <v>263</v>
      </c>
      <c r="E11" s="101" t="s">
        <v>127</v>
      </c>
      <c r="F11" s="102"/>
      <c r="G11" s="101" t="s">
        <v>1</v>
      </c>
      <c r="H11" s="68">
        <v>3</v>
      </c>
      <c r="I11" s="68">
        <v>3</v>
      </c>
      <c r="J11" s="68">
        <v>3</v>
      </c>
      <c r="K11" s="68">
        <v>3</v>
      </c>
      <c r="L11" s="68">
        <v>3</v>
      </c>
      <c r="M11" s="73">
        <f>SUM(H11:L11)</f>
        <v>15</v>
      </c>
      <c r="N11" s="105">
        <v>24000</v>
      </c>
      <c r="O11" s="106">
        <f t="shared" ref="O11:S12" si="9">H11*$N11</f>
        <v>72000</v>
      </c>
      <c r="P11" s="106">
        <f t="shared" si="9"/>
        <v>72000</v>
      </c>
      <c r="Q11" s="106">
        <f t="shared" si="9"/>
        <v>72000</v>
      </c>
      <c r="R11" s="106">
        <f t="shared" si="9"/>
        <v>72000</v>
      </c>
      <c r="S11" s="106">
        <f t="shared" si="9"/>
        <v>72000</v>
      </c>
      <c r="T11" s="199">
        <f t="shared" ref="T11:T12" si="10">SUM(O11:S11)</f>
        <v>360000</v>
      </c>
      <c r="U11" s="212">
        <f t="shared" ref="U11:X12" si="11">IF($E11=U$2,$T11,0)</f>
        <v>0</v>
      </c>
      <c r="V11" s="204">
        <f t="shared" si="11"/>
        <v>0</v>
      </c>
      <c r="W11" s="204">
        <f t="shared" si="11"/>
        <v>360000</v>
      </c>
      <c r="X11" s="213">
        <f t="shared" si="11"/>
        <v>0</v>
      </c>
      <c r="Y11" s="110">
        <f t="shared" ref="Y11:Y12" si="12">O11*$Y$1</f>
        <v>35280000</v>
      </c>
      <c r="Z11" s="110">
        <f t="shared" ref="Z11:AC12" si="13">P11*$Y$1</f>
        <v>35280000</v>
      </c>
      <c r="AA11" s="110">
        <f t="shared" si="13"/>
        <v>35280000</v>
      </c>
      <c r="AB11" s="110">
        <f t="shared" si="13"/>
        <v>35280000</v>
      </c>
      <c r="AC11" s="111">
        <f t="shared" si="13"/>
        <v>35280000</v>
      </c>
      <c r="AD11" s="108">
        <f t="shared" si="4"/>
        <v>176400000</v>
      </c>
    </row>
    <row r="12" spans="2:30" ht="49.2" customHeight="1" thickBot="1" x14ac:dyDescent="0.35">
      <c r="B12" s="1" t="s">
        <v>249</v>
      </c>
      <c r="C12" s="296"/>
      <c r="D12" s="85" t="s">
        <v>69</v>
      </c>
      <c r="E12" s="85" t="s">
        <v>127</v>
      </c>
      <c r="F12" s="86"/>
      <c r="G12" s="85" t="s">
        <v>1</v>
      </c>
      <c r="H12" s="69">
        <v>3</v>
      </c>
      <c r="I12" s="69">
        <v>3</v>
      </c>
      <c r="J12" s="69">
        <v>3</v>
      </c>
      <c r="K12" s="69">
        <v>3</v>
      </c>
      <c r="L12" s="69">
        <v>3</v>
      </c>
      <c r="M12" s="74">
        <f>SUM(H12:L12)</f>
        <v>15</v>
      </c>
      <c r="N12" s="82">
        <v>60000</v>
      </c>
      <c r="O12" s="58">
        <f t="shared" si="9"/>
        <v>180000</v>
      </c>
      <c r="P12" s="58">
        <f t="shared" si="9"/>
        <v>180000</v>
      </c>
      <c r="Q12" s="58">
        <f t="shared" si="9"/>
        <v>180000</v>
      </c>
      <c r="R12" s="58">
        <f t="shared" si="9"/>
        <v>180000</v>
      </c>
      <c r="S12" s="58">
        <f t="shared" si="9"/>
        <v>180000</v>
      </c>
      <c r="T12" s="197">
        <f t="shared" si="10"/>
        <v>900000</v>
      </c>
      <c r="U12" s="214">
        <f t="shared" si="11"/>
        <v>0</v>
      </c>
      <c r="V12" s="215">
        <f t="shared" si="11"/>
        <v>0</v>
      </c>
      <c r="W12" s="215">
        <f t="shared" si="11"/>
        <v>900000</v>
      </c>
      <c r="X12" s="216">
        <f t="shared" si="11"/>
        <v>0</v>
      </c>
      <c r="Y12" s="64">
        <f t="shared" si="12"/>
        <v>88200000</v>
      </c>
      <c r="Z12" s="64">
        <f t="shared" si="13"/>
        <v>88200000</v>
      </c>
      <c r="AA12" s="64">
        <f t="shared" si="13"/>
        <v>88200000</v>
      </c>
      <c r="AB12" s="64">
        <f t="shared" si="13"/>
        <v>88200000</v>
      </c>
      <c r="AC12" s="65">
        <f t="shared" si="13"/>
        <v>88200000</v>
      </c>
      <c r="AD12" s="66">
        <f t="shared" si="4"/>
        <v>441000000</v>
      </c>
    </row>
    <row r="13" spans="2:30" ht="15" thickBot="1" x14ac:dyDescent="0.35">
      <c r="C13" s="16"/>
      <c r="D13" s="9"/>
      <c r="E13" s="9"/>
      <c r="F13" s="9"/>
      <c r="G13" s="9"/>
      <c r="H13" s="9"/>
      <c r="I13" s="9"/>
      <c r="J13" s="5"/>
      <c r="K13" s="5"/>
      <c r="L13" s="5"/>
      <c r="M13" s="5"/>
      <c r="N13" s="4"/>
      <c r="O13" s="39"/>
      <c r="P13" s="39"/>
      <c r="Q13" s="40"/>
      <c r="R13" s="40"/>
      <c r="S13" s="40"/>
      <c r="T13" s="41"/>
      <c r="U13" s="41"/>
      <c r="V13" s="41"/>
      <c r="W13" s="41"/>
      <c r="X13" s="41"/>
      <c r="Y13" s="50"/>
      <c r="Z13" s="51"/>
      <c r="AA13" s="51"/>
      <c r="AB13" s="51"/>
      <c r="AC13" s="51"/>
      <c r="AD13" s="51"/>
    </row>
    <row r="14" spans="2:30" s="45" customFormat="1" ht="15" thickBot="1" x14ac:dyDescent="0.35">
      <c r="C14" s="47"/>
      <c r="D14" s="46"/>
      <c r="E14" s="46"/>
      <c r="F14" s="46"/>
      <c r="G14" s="46"/>
      <c r="H14" s="46"/>
      <c r="I14" s="46"/>
      <c r="J14" s="46"/>
      <c r="K14" s="46"/>
      <c r="L14" s="116"/>
      <c r="M14" s="117"/>
      <c r="N14" s="118" t="s">
        <v>111</v>
      </c>
      <c r="O14" s="112">
        <f>SUM(O4:O12)</f>
        <v>571425</v>
      </c>
      <c r="P14" s="112">
        <f>SUM(P4:P12)</f>
        <v>724025</v>
      </c>
      <c r="Q14" s="112">
        <f>SUM(Q4:Q12)</f>
        <v>346625</v>
      </c>
      <c r="R14" s="112">
        <f>SUM(R4:R12)</f>
        <v>252000</v>
      </c>
      <c r="S14" s="112">
        <f>SUM(S4:S12)</f>
        <v>252000</v>
      </c>
      <c r="T14" s="79">
        <f>SUM(O14:S14)</f>
        <v>2146075</v>
      </c>
      <c r="U14" s="205">
        <f t="shared" ref="U14:AC14" si="14">SUM(U4:U12)</f>
        <v>0</v>
      </c>
      <c r="V14" s="205">
        <f t="shared" si="14"/>
        <v>0</v>
      </c>
      <c r="W14" s="205">
        <f t="shared" si="14"/>
        <v>2146075</v>
      </c>
      <c r="X14" s="205">
        <f t="shared" si="14"/>
        <v>0</v>
      </c>
      <c r="Y14" s="95">
        <f t="shared" si="14"/>
        <v>123480000</v>
      </c>
      <c r="Z14" s="95">
        <f t="shared" si="14"/>
        <v>172480000</v>
      </c>
      <c r="AA14" s="95">
        <f t="shared" si="14"/>
        <v>123480000</v>
      </c>
      <c r="AB14" s="95">
        <f t="shared" si="14"/>
        <v>123480000</v>
      </c>
      <c r="AC14" s="95">
        <f t="shared" si="14"/>
        <v>123480000</v>
      </c>
      <c r="AD14" s="100">
        <f>SUM(Y14:AC14)</f>
        <v>666400000</v>
      </c>
    </row>
    <row r="15" spans="2:30" s="2" customFormat="1" ht="15" thickBot="1" x14ac:dyDescent="0.35">
      <c r="C15" s="16"/>
      <c r="D15" s="9"/>
      <c r="E15" s="9"/>
      <c r="F15" s="9"/>
      <c r="G15" s="9"/>
      <c r="H15" s="9"/>
      <c r="I15" s="9"/>
      <c r="J15" s="5"/>
      <c r="K15" s="5"/>
      <c r="L15" s="5"/>
      <c r="M15" s="5"/>
      <c r="N15" s="4"/>
      <c r="O15" s="41"/>
      <c r="P15" s="41"/>
      <c r="Q15" s="41"/>
      <c r="R15" s="41"/>
      <c r="S15" s="41"/>
      <c r="T15" s="42"/>
      <c r="U15" s="42"/>
      <c r="V15" s="42"/>
      <c r="W15" s="42"/>
      <c r="X15" s="42"/>
      <c r="Y15" s="53"/>
      <c r="Z15" s="53"/>
      <c r="AA15" s="53"/>
      <c r="AB15" s="53"/>
      <c r="AC15" s="53"/>
      <c r="AD15" s="51">
        <f>AD14/$Y$1</f>
        <v>1360000</v>
      </c>
    </row>
    <row r="16" spans="2:30" s="89" customFormat="1" ht="43.8" thickBot="1" x14ac:dyDescent="0.35">
      <c r="C16" s="94" t="s">
        <v>104</v>
      </c>
      <c r="D16" s="93" t="s">
        <v>7</v>
      </c>
      <c r="E16" s="93" t="s">
        <v>101</v>
      </c>
      <c r="F16" s="93" t="s">
        <v>102</v>
      </c>
      <c r="G16" s="93" t="s">
        <v>34</v>
      </c>
      <c r="H16" s="90">
        <v>2021</v>
      </c>
      <c r="I16" s="90">
        <v>2022</v>
      </c>
      <c r="J16" s="90">
        <v>2023</v>
      </c>
      <c r="K16" s="90">
        <v>2024</v>
      </c>
      <c r="L16" s="90">
        <v>2025</v>
      </c>
      <c r="M16" s="87" t="s">
        <v>45</v>
      </c>
      <c r="N16" s="80" t="s">
        <v>46</v>
      </c>
      <c r="O16" s="91" t="s">
        <v>74</v>
      </c>
      <c r="P16" s="91" t="s">
        <v>48</v>
      </c>
      <c r="Q16" s="91" t="s">
        <v>75</v>
      </c>
      <c r="R16" s="91" t="s">
        <v>76</v>
      </c>
      <c r="S16" s="172" t="s">
        <v>77</v>
      </c>
      <c r="T16" s="207" t="s">
        <v>4</v>
      </c>
      <c r="U16" s="217"/>
      <c r="V16" s="218"/>
      <c r="W16" s="218"/>
      <c r="X16" s="219"/>
      <c r="Y16" s="208" t="s">
        <v>74</v>
      </c>
      <c r="Z16" s="92" t="s">
        <v>48</v>
      </c>
      <c r="AA16" s="92" t="s">
        <v>75</v>
      </c>
      <c r="AB16" s="92" t="s">
        <v>76</v>
      </c>
      <c r="AC16" s="97" t="s">
        <v>77</v>
      </c>
      <c r="AD16" s="99" t="s">
        <v>4</v>
      </c>
    </row>
    <row r="17" spans="2:30" s="45" customFormat="1" x14ac:dyDescent="0.3">
      <c r="B17" s="279" t="s">
        <v>242</v>
      </c>
      <c r="C17" s="297" t="s">
        <v>17</v>
      </c>
      <c r="D17" s="83" t="s">
        <v>78</v>
      </c>
      <c r="E17" s="83"/>
      <c r="F17" s="84"/>
      <c r="G17" s="83" t="s">
        <v>35</v>
      </c>
      <c r="H17" s="68"/>
      <c r="I17" s="68"/>
      <c r="J17" s="68"/>
      <c r="K17" s="68"/>
      <c r="L17" s="68"/>
      <c r="M17" s="73">
        <f>SUM(H17:K17)</f>
        <v>0</v>
      </c>
      <c r="N17" s="81">
        <v>60000</v>
      </c>
      <c r="O17" s="57">
        <f>H17*$N17</f>
        <v>0</v>
      </c>
      <c r="P17" s="57">
        <f>I17*$N17</f>
        <v>0</v>
      </c>
      <c r="Q17" s="57">
        <f>J17*$N17</f>
        <v>0</v>
      </c>
      <c r="R17" s="57">
        <f>K17*$N17</f>
        <v>0</v>
      </c>
      <c r="S17" s="173">
        <f>L17*$N17</f>
        <v>0</v>
      </c>
      <c r="T17" s="196">
        <f>SUM(O17:S17)</f>
        <v>0</v>
      </c>
      <c r="U17" s="212">
        <f t="shared" ref="U17:X33" si="15">IF($E17=U$2,$T17,0)</f>
        <v>0</v>
      </c>
      <c r="V17" s="204">
        <f t="shared" si="15"/>
        <v>0</v>
      </c>
      <c r="W17" s="204">
        <f t="shared" si="15"/>
        <v>0</v>
      </c>
      <c r="X17" s="213">
        <f t="shared" si="15"/>
        <v>0</v>
      </c>
      <c r="Y17" s="60">
        <f t="shared" ref="Y17:Y33" si="16">O17*$Y$1</f>
        <v>0</v>
      </c>
      <c r="Z17" s="60">
        <f t="shared" ref="Z17:Z33" si="17">P17*$Y$1</f>
        <v>0</v>
      </c>
      <c r="AA17" s="60">
        <f t="shared" ref="AA17:AA33" si="18">Q17*$Y$1</f>
        <v>0</v>
      </c>
      <c r="AB17" s="60">
        <f t="shared" ref="AB17:AB33" si="19">R17*$Y$1</f>
        <v>0</v>
      </c>
      <c r="AC17" s="61">
        <f t="shared" ref="AC17:AC33" si="20">S17*$Y$1</f>
        <v>0</v>
      </c>
      <c r="AD17" s="98">
        <f>SUM(Y17:AC17)</f>
        <v>0</v>
      </c>
    </row>
    <row r="18" spans="2:30" s="45" customFormat="1" x14ac:dyDescent="0.3">
      <c r="B18" s="279" t="s">
        <v>242</v>
      </c>
      <c r="C18" s="297"/>
      <c r="D18" s="83" t="s">
        <v>72</v>
      </c>
      <c r="E18" s="83" t="s">
        <v>97</v>
      </c>
      <c r="F18" s="84">
        <v>30</v>
      </c>
      <c r="G18" s="83" t="s">
        <v>6</v>
      </c>
      <c r="H18" s="68">
        <v>0.5</v>
      </c>
      <c r="I18" s="68">
        <v>0.5</v>
      </c>
      <c r="J18" s="68"/>
      <c r="K18" s="68"/>
      <c r="L18" s="68"/>
      <c r="M18" s="73">
        <f>SUM(H18:K18)</f>
        <v>1</v>
      </c>
      <c r="N18" s="81">
        <v>500000</v>
      </c>
      <c r="O18" s="57">
        <f t="shared" ref="O18:S33" si="21">H18*$N18</f>
        <v>250000</v>
      </c>
      <c r="P18" s="57">
        <f t="shared" ref="P18:P33" si="22">I18*$N18</f>
        <v>250000</v>
      </c>
      <c r="Q18" s="57">
        <f t="shared" ref="Q18:Q33" si="23">J18*$N18</f>
        <v>0</v>
      </c>
      <c r="R18" s="57">
        <f t="shared" ref="R18:R33" si="24">K18*$N18</f>
        <v>0</v>
      </c>
      <c r="S18" s="173">
        <f t="shared" ref="S18:S33" si="25">L18*$N18</f>
        <v>0</v>
      </c>
      <c r="T18" s="196">
        <f t="shared" ref="T18:T33" si="26">SUM(O18:S18)</f>
        <v>500000</v>
      </c>
      <c r="U18" s="212">
        <f t="shared" si="15"/>
        <v>500000</v>
      </c>
      <c r="V18" s="204">
        <f t="shared" si="15"/>
        <v>0</v>
      </c>
      <c r="W18" s="204">
        <f t="shared" si="15"/>
        <v>0</v>
      </c>
      <c r="X18" s="213">
        <f t="shared" si="15"/>
        <v>0</v>
      </c>
      <c r="Y18" s="60">
        <f t="shared" si="16"/>
        <v>122500000</v>
      </c>
      <c r="Z18" s="60">
        <f t="shared" si="17"/>
        <v>122500000</v>
      </c>
      <c r="AA18" s="60">
        <f t="shared" si="18"/>
        <v>0</v>
      </c>
      <c r="AB18" s="60">
        <f t="shared" si="19"/>
        <v>0</v>
      </c>
      <c r="AC18" s="61">
        <f t="shared" si="20"/>
        <v>0</v>
      </c>
      <c r="AD18" s="62">
        <f t="shared" ref="AD18:AD33" si="27">SUM(Y18:AC18)</f>
        <v>245000000</v>
      </c>
    </row>
    <row r="19" spans="2:30" s="45" customFormat="1" x14ac:dyDescent="0.3">
      <c r="B19" s="279" t="s">
        <v>242</v>
      </c>
      <c r="C19" s="297"/>
      <c r="D19" s="83" t="s">
        <v>73</v>
      </c>
      <c r="E19" s="83"/>
      <c r="F19" s="84"/>
      <c r="G19" s="83" t="s">
        <v>6</v>
      </c>
      <c r="H19" s="68"/>
      <c r="I19" s="68"/>
      <c r="J19" s="68"/>
      <c r="K19" s="68">
        <f t="shared" ref="K19:L19" si="28">K17</f>
        <v>0</v>
      </c>
      <c r="L19" s="68">
        <f t="shared" si="28"/>
        <v>0</v>
      </c>
      <c r="M19" s="73">
        <f t="shared" ref="M19:M33" si="29">SUM(H19:K19)</f>
        <v>0</v>
      </c>
      <c r="N19" s="81">
        <v>50000</v>
      </c>
      <c r="O19" s="57">
        <f t="shared" si="21"/>
        <v>0</v>
      </c>
      <c r="P19" s="57">
        <f t="shared" si="22"/>
        <v>0</v>
      </c>
      <c r="Q19" s="57">
        <f t="shared" si="23"/>
        <v>0</v>
      </c>
      <c r="R19" s="57">
        <f t="shared" si="24"/>
        <v>0</v>
      </c>
      <c r="S19" s="173">
        <f t="shared" si="25"/>
        <v>0</v>
      </c>
      <c r="T19" s="196">
        <f t="shared" si="26"/>
        <v>0</v>
      </c>
      <c r="U19" s="212">
        <f t="shared" si="15"/>
        <v>0</v>
      </c>
      <c r="V19" s="204">
        <f t="shared" si="15"/>
        <v>0</v>
      </c>
      <c r="W19" s="204">
        <f t="shared" si="15"/>
        <v>0</v>
      </c>
      <c r="X19" s="213">
        <f t="shared" si="15"/>
        <v>0</v>
      </c>
      <c r="Y19" s="60">
        <f t="shared" si="16"/>
        <v>0</v>
      </c>
      <c r="Z19" s="60">
        <f t="shared" si="17"/>
        <v>0</v>
      </c>
      <c r="AA19" s="60">
        <f t="shared" si="18"/>
        <v>0</v>
      </c>
      <c r="AB19" s="60">
        <f t="shared" si="19"/>
        <v>0</v>
      </c>
      <c r="AC19" s="61">
        <f t="shared" si="20"/>
        <v>0</v>
      </c>
      <c r="AD19" s="62">
        <f t="shared" si="27"/>
        <v>0</v>
      </c>
    </row>
    <row r="20" spans="2:30" s="45" customFormat="1" x14ac:dyDescent="0.3">
      <c r="B20" s="279" t="s">
        <v>242</v>
      </c>
      <c r="C20" s="297"/>
      <c r="D20" s="83" t="s">
        <v>79</v>
      </c>
      <c r="E20" s="83" t="s">
        <v>127</v>
      </c>
      <c r="F20" s="84">
        <v>10</v>
      </c>
      <c r="G20" s="83" t="s">
        <v>35</v>
      </c>
      <c r="H20" s="68">
        <v>15</v>
      </c>
      <c r="I20" s="68">
        <v>15</v>
      </c>
      <c r="J20" s="68">
        <v>15</v>
      </c>
      <c r="K20" s="68"/>
      <c r="L20" s="68"/>
      <c r="M20" s="73">
        <f t="shared" si="29"/>
        <v>45</v>
      </c>
      <c r="N20" s="81">
        <v>15000</v>
      </c>
      <c r="O20" s="57">
        <f t="shared" si="21"/>
        <v>225000</v>
      </c>
      <c r="P20" s="57">
        <f t="shared" si="22"/>
        <v>225000</v>
      </c>
      <c r="Q20" s="57">
        <f t="shared" si="23"/>
        <v>225000</v>
      </c>
      <c r="R20" s="57">
        <f t="shared" si="24"/>
        <v>0</v>
      </c>
      <c r="S20" s="173">
        <f t="shared" si="25"/>
        <v>0</v>
      </c>
      <c r="T20" s="196">
        <f t="shared" si="26"/>
        <v>675000</v>
      </c>
      <c r="U20" s="212">
        <f t="shared" si="15"/>
        <v>0</v>
      </c>
      <c r="V20" s="204">
        <f t="shared" si="15"/>
        <v>0</v>
      </c>
      <c r="W20" s="204">
        <f t="shared" si="15"/>
        <v>675000</v>
      </c>
      <c r="X20" s="213">
        <f t="shared" si="15"/>
        <v>0</v>
      </c>
      <c r="Y20" s="60">
        <f t="shared" si="16"/>
        <v>110250000</v>
      </c>
      <c r="Z20" s="60">
        <f t="shared" si="17"/>
        <v>110250000</v>
      </c>
      <c r="AA20" s="60">
        <f t="shared" si="18"/>
        <v>110250000</v>
      </c>
      <c r="AB20" s="60">
        <f t="shared" si="19"/>
        <v>0</v>
      </c>
      <c r="AC20" s="61">
        <f t="shared" si="20"/>
        <v>0</v>
      </c>
      <c r="AD20" s="62">
        <f t="shared" si="27"/>
        <v>330750000</v>
      </c>
    </row>
    <row r="21" spans="2:30" s="45" customFormat="1" x14ac:dyDescent="0.3">
      <c r="B21" s="279" t="s">
        <v>242</v>
      </c>
      <c r="C21" s="297"/>
      <c r="D21" s="83" t="s">
        <v>171</v>
      </c>
      <c r="E21" s="83" t="s">
        <v>127</v>
      </c>
      <c r="F21" s="84">
        <v>10</v>
      </c>
      <c r="G21" s="83" t="s">
        <v>35</v>
      </c>
      <c r="H21" s="68">
        <v>25</v>
      </c>
      <c r="I21" s="68">
        <v>25</v>
      </c>
      <c r="J21" s="68">
        <v>25</v>
      </c>
      <c r="K21" s="68"/>
      <c r="L21" s="68"/>
      <c r="M21" s="73">
        <f t="shared" ref="M21:M25" si="30">SUM(H21:L21)</f>
        <v>75</v>
      </c>
      <c r="N21" s="81">
        <v>500</v>
      </c>
      <c r="O21" s="57">
        <f t="shared" si="21"/>
        <v>12500</v>
      </c>
      <c r="P21" s="57">
        <f t="shared" si="21"/>
        <v>12500</v>
      </c>
      <c r="Q21" s="57">
        <f t="shared" si="21"/>
        <v>12500</v>
      </c>
      <c r="R21" s="57">
        <f t="shared" si="21"/>
        <v>0</v>
      </c>
      <c r="S21" s="173">
        <f t="shared" si="21"/>
        <v>0</v>
      </c>
      <c r="T21" s="196">
        <f t="shared" si="26"/>
        <v>37500</v>
      </c>
      <c r="U21" s="212">
        <f t="shared" si="15"/>
        <v>0</v>
      </c>
      <c r="V21" s="204">
        <f t="shared" si="15"/>
        <v>0</v>
      </c>
      <c r="W21" s="204">
        <f t="shared" si="15"/>
        <v>37500</v>
      </c>
      <c r="X21" s="213">
        <f t="shared" si="15"/>
        <v>0</v>
      </c>
      <c r="Y21" s="60" t="e">
        <f t="shared" ref="Y21:AC27" si="31">O21*$Y$2</f>
        <v>#VALUE!</v>
      </c>
      <c r="Z21" s="60" t="e">
        <f t="shared" si="31"/>
        <v>#VALUE!</v>
      </c>
      <c r="AA21" s="60" t="e">
        <f t="shared" si="31"/>
        <v>#VALUE!</v>
      </c>
      <c r="AB21" s="60" t="e">
        <f t="shared" si="31"/>
        <v>#VALUE!</v>
      </c>
      <c r="AC21" s="61" t="e">
        <f t="shared" si="31"/>
        <v>#VALUE!</v>
      </c>
      <c r="AD21" s="62" t="e">
        <f t="shared" si="27"/>
        <v>#VALUE!</v>
      </c>
    </row>
    <row r="22" spans="2:30" s="45" customFormat="1" x14ac:dyDescent="0.3">
      <c r="B22" s="279" t="s">
        <v>242</v>
      </c>
      <c r="C22" s="297"/>
      <c r="D22" s="83" t="s">
        <v>172</v>
      </c>
      <c r="E22" s="83" t="s">
        <v>127</v>
      </c>
      <c r="F22" s="84">
        <v>10</v>
      </c>
      <c r="G22" s="83" t="s">
        <v>35</v>
      </c>
      <c r="H22" s="68">
        <v>5</v>
      </c>
      <c r="I22" s="68">
        <v>5</v>
      </c>
      <c r="J22" s="68">
        <v>5</v>
      </c>
      <c r="K22" s="68"/>
      <c r="L22" s="68"/>
      <c r="M22" s="73">
        <f t="shared" si="30"/>
        <v>15</v>
      </c>
      <c r="N22" s="81">
        <v>5000</v>
      </c>
      <c r="O22" s="57">
        <f t="shared" si="21"/>
        <v>25000</v>
      </c>
      <c r="P22" s="57">
        <f t="shared" si="21"/>
        <v>25000</v>
      </c>
      <c r="Q22" s="57">
        <f t="shared" si="21"/>
        <v>25000</v>
      </c>
      <c r="R22" s="57">
        <f t="shared" si="21"/>
        <v>0</v>
      </c>
      <c r="S22" s="173">
        <f t="shared" si="21"/>
        <v>0</v>
      </c>
      <c r="T22" s="196">
        <f t="shared" si="26"/>
        <v>75000</v>
      </c>
      <c r="U22" s="212">
        <f t="shared" si="15"/>
        <v>0</v>
      </c>
      <c r="V22" s="204">
        <f t="shared" si="15"/>
        <v>0</v>
      </c>
      <c r="W22" s="204">
        <f t="shared" si="15"/>
        <v>75000</v>
      </c>
      <c r="X22" s="213">
        <f t="shared" si="15"/>
        <v>0</v>
      </c>
      <c r="Y22" s="60" t="e">
        <f t="shared" si="31"/>
        <v>#VALUE!</v>
      </c>
      <c r="Z22" s="60" t="e">
        <f t="shared" si="31"/>
        <v>#VALUE!</v>
      </c>
      <c r="AA22" s="60" t="e">
        <f t="shared" si="31"/>
        <v>#VALUE!</v>
      </c>
      <c r="AB22" s="60" t="e">
        <f t="shared" si="31"/>
        <v>#VALUE!</v>
      </c>
      <c r="AC22" s="61" t="e">
        <f t="shared" si="31"/>
        <v>#VALUE!</v>
      </c>
      <c r="AD22" s="62" t="e">
        <f t="shared" si="27"/>
        <v>#VALUE!</v>
      </c>
    </row>
    <row r="23" spans="2:30" s="45" customFormat="1" x14ac:dyDescent="0.3">
      <c r="B23" s="279" t="s">
        <v>242</v>
      </c>
      <c r="C23" s="297"/>
      <c r="D23" s="83" t="s">
        <v>173</v>
      </c>
      <c r="E23" s="83" t="s">
        <v>127</v>
      </c>
      <c r="F23" s="84">
        <v>10</v>
      </c>
      <c r="G23" s="83" t="s">
        <v>35</v>
      </c>
      <c r="H23" s="68"/>
      <c r="I23" s="68">
        <v>1</v>
      </c>
      <c r="J23" s="68"/>
      <c r="K23" s="68"/>
      <c r="L23" s="68"/>
      <c r="M23" s="73">
        <f t="shared" si="30"/>
        <v>1</v>
      </c>
      <c r="N23" s="81">
        <v>50000</v>
      </c>
      <c r="O23" s="57">
        <f t="shared" si="21"/>
        <v>0</v>
      </c>
      <c r="P23" s="57">
        <f t="shared" si="21"/>
        <v>50000</v>
      </c>
      <c r="Q23" s="57">
        <f t="shared" si="21"/>
        <v>0</v>
      </c>
      <c r="R23" s="57">
        <f t="shared" si="21"/>
        <v>0</v>
      </c>
      <c r="S23" s="173">
        <f t="shared" si="21"/>
        <v>0</v>
      </c>
      <c r="T23" s="196">
        <f t="shared" si="26"/>
        <v>50000</v>
      </c>
      <c r="U23" s="212">
        <f t="shared" si="15"/>
        <v>0</v>
      </c>
      <c r="V23" s="204">
        <f t="shared" si="15"/>
        <v>0</v>
      </c>
      <c r="W23" s="204">
        <f t="shared" si="15"/>
        <v>50000</v>
      </c>
      <c r="X23" s="213">
        <f t="shared" si="15"/>
        <v>0</v>
      </c>
      <c r="Y23" s="60" t="e">
        <f t="shared" si="31"/>
        <v>#VALUE!</v>
      </c>
      <c r="Z23" s="60" t="e">
        <f t="shared" si="31"/>
        <v>#VALUE!</v>
      </c>
      <c r="AA23" s="60" t="e">
        <f t="shared" si="31"/>
        <v>#VALUE!</v>
      </c>
      <c r="AB23" s="60" t="e">
        <f t="shared" si="31"/>
        <v>#VALUE!</v>
      </c>
      <c r="AC23" s="61" t="e">
        <f t="shared" si="31"/>
        <v>#VALUE!</v>
      </c>
      <c r="AD23" s="62" t="e">
        <f t="shared" si="27"/>
        <v>#VALUE!</v>
      </c>
    </row>
    <row r="24" spans="2:30" s="45" customFormat="1" x14ac:dyDescent="0.3">
      <c r="B24" s="279" t="s">
        <v>242</v>
      </c>
      <c r="C24" s="297"/>
      <c r="D24" s="83" t="s">
        <v>174</v>
      </c>
      <c r="E24" s="83" t="s">
        <v>127</v>
      </c>
      <c r="F24" s="84">
        <v>10</v>
      </c>
      <c r="G24" s="83" t="s">
        <v>35</v>
      </c>
      <c r="H24" s="68"/>
      <c r="I24" s="68">
        <v>1</v>
      </c>
      <c r="J24" s="68"/>
      <c r="K24" s="68"/>
      <c r="L24" s="68"/>
      <c r="M24" s="73">
        <f t="shared" si="30"/>
        <v>1</v>
      </c>
      <c r="N24" s="81">
        <v>6000</v>
      </c>
      <c r="O24" s="57">
        <f t="shared" si="21"/>
        <v>0</v>
      </c>
      <c r="P24" s="57">
        <f t="shared" si="21"/>
        <v>6000</v>
      </c>
      <c r="Q24" s="57">
        <f t="shared" si="21"/>
        <v>0</v>
      </c>
      <c r="R24" s="57">
        <f t="shared" si="21"/>
        <v>0</v>
      </c>
      <c r="S24" s="173">
        <f t="shared" si="21"/>
        <v>0</v>
      </c>
      <c r="T24" s="196">
        <f t="shared" si="26"/>
        <v>6000</v>
      </c>
      <c r="U24" s="212">
        <f t="shared" si="15"/>
        <v>0</v>
      </c>
      <c r="V24" s="204">
        <f t="shared" si="15"/>
        <v>0</v>
      </c>
      <c r="W24" s="204">
        <f t="shared" si="15"/>
        <v>6000</v>
      </c>
      <c r="X24" s="213">
        <f t="shared" si="15"/>
        <v>0</v>
      </c>
      <c r="Y24" s="60" t="e">
        <f t="shared" si="31"/>
        <v>#VALUE!</v>
      </c>
      <c r="Z24" s="60" t="e">
        <f t="shared" si="31"/>
        <v>#VALUE!</v>
      </c>
      <c r="AA24" s="60" t="e">
        <f t="shared" si="31"/>
        <v>#VALUE!</v>
      </c>
      <c r="AB24" s="60" t="e">
        <f t="shared" si="31"/>
        <v>#VALUE!</v>
      </c>
      <c r="AC24" s="61" t="e">
        <f t="shared" si="31"/>
        <v>#VALUE!</v>
      </c>
      <c r="AD24" s="62" t="e">
        <f t="shared" si="27"/>
        <v>#VALUE!</v>
      </c>
    </row>
    <row r="25" spans="2:30" s="45" customFormat="1" x14ac:dyDescent="0.3">
      <c r="B25" s="279" t="s">
        <v>242</v>
      </c>
      <c r="C25" s="297"/>
      <c r="D25" s="83" t="s">
        <v>175</v>
      </c>
      <c r="E25" s="83" t="s">
        <v>127</v>
      </c>
      <c r="F25" s="84">
        <v>10</v>
      </c>
      <c r="G25" s="83" t="s">
        <v>35</v>
      </c>
      <c r="H25" s="68">
        <v>1</v>
      </c>
      <c r="I25" s="68"/>
      <c r="J25" s="68"/>
      <c r="K25" s="68"/>
      <c r="L25" s="68"/>
      <c r="M25" s="73">
        <f t="shared" si="30"/>
        <v>1</v>
      </c>
      <c r="N25" s="81">
        <v>20000</v>
      </c>
      <c r="O25" s="57">
        <f t="shared" si="21"/>
        <v>20000</v>
      </c>
      <c r="P25" s="57">
        <f t="shared" si="21"/>
        <v>0</v>
      </c>
      <c r="Q25" s="57">
        <f t="shared" si="21"/>
        <v>0</v>
      </c>
      <c r="R25" s="57">
        <f t="shared" si="21"/>
        <v>0</v>
      </c>
      <c r="S25" s="173">
        <f t="shared" si="21"/>
        <v>0</v>
      </c>
      <c r="T25" s="196">
        <f t="shared" si="26"/>
        <v>20000</v>
      </c>
      <c r="U25" s="212">
        <f t="shared" si="15"/>
        <v>0</v>
      </c>
      <c r="V25" s="204">
        <f t="shared" si="15"/>
        <v>0</v>
      </c>
      <c r="W25" s="204">
        <f t="shared" si="15"/>
        <v>20000</v>
      </c>
      <c r="X25" s="213">
        <f t="shared" si="15"/>
        <v>0</v>
      </c>
      <c r="Y25" s="60" t="e">
        <f t="shared" si="31"/>
        <v>#VALUE!</v>
      </c>
      <c r="Z25" s="60" t="e">
        <f t="shared" si="31"/>
        <v>#VALUE!</v>
      </c>
      <c r="AA25" s="60" t="e">
        <f t="shared" si="31"/>
        <v>#VALUE!</v>
      </c>
      <c r="AB25" s="60" t="e">
        <f t="shared" si="31"/>
        <v>#VALUE!</v>
      </c>
      <c r="AC25" s="61" t="e">
        <f t="shared" si="31"/>
        <v>#VALUE!</v>
      </c>
      <c r="AD25" s="62" t="e">
        <f t="shared" si="27"/>
        <v>#VALUE!</v>
      </c>
    </row>
    <row r="26" spans="2:30" s="45" customFormat="1" x14ac:dyDescent="0.3">
      <c r="B26" s="279" t="s">
        <v>242</v>
      </c>
      <c r="C26" s="297"/>
      <c r="D26" s="83" t="s">
        <v>177</v>
      </c>
      <c r="E26" s="83" t="s">
        <v>127</v>
      </c>
      <c r="F26" s="84">
        <v>11</v>
      </c>
      <c r="G26" s="83" t="s">
        <v>35</v>
      </c>
      <c r="H26" s="68">
        <v>1</v>
      </c>
      <c r="I26" s="68">
        <v>1</v>
      </c>
      <c r="J26" s="68"/>
      <c r="K26" s="68"/>
      <c r="L26" s="68"/>
      <c r="M26" s="73">
        <f>SUM(H26:L26)</f>
        <v>2</v>
      </c>
      <c r="N26" s="81">
        <v>20000</v>
      </c>
      <c r="O26" s="57">
        <f t="shared" si="21"/>
        <v>20000</v>
      </c>
      <c r="P26" s="57">
        <f t="shared" si="21"/>
        <v>20000</v>
      </c>
      <c r="Q26" s="57">
        <f t="shared" si="21"/>
        <v>0</v>
      </c>
      <c r="R26" s="57">
        <f t="shared" si="21"/>
        <v>0</v>
      </c>
      <c r="S26" s="173">
        <f t="shared" si="21"/>
        <v>0</v>
      </c>
      <c r="T26" s="196">
        <f t="shared" si="26"/>
        <v>40000</v>
      </c>
      <c r="U26" s="212">
        <f t="shared" si="15"/>
        <v>0</v>
      </c>
      <c r="V26" s="204">
        <f t="shared" si="15"/>
        <v>0</v>
      </c>
      <c r="W26" s="204">
        <f t="shared" si="15"/>
        <v>40000</v>
      </c>
      <c r="X26" s="213">
        <f t="shared" si="15"/>
        <v>0</v>
      </c>
      <c r="Y26" s="60" t="e">
        <f t="shared" si="31"/>
        <v>#VALUE!</v>
      </c>
      <c r="Z26" s="60" t="e">
        <f t="shared" si="31"/>
        <v>#VALUE!</v>
      </c>
      <c r="AA26" s="60" t="e">
        <f t="shared" si="31"/>
        <v>#VALUE!</v>
      </c>
      <c r="AB26" s="60" t="e">
        <f t="shared" si="31"/>
        <v>#VALUE!</v>
      </c>
      <c r="AC26" s="61" t="e">
        <f t="shared" si="31"/>
        <v>#VALUE!</v>
      </c>
      <c r="AD26" s="62" t="e">
        <f t="shared" si="27"/>
        <v>#VALUE!</v>
      </c>
    </row>
    <row r="27" spans="2:30" s="45" customFormat="1" x14ac:dyDescent="0.3">
      <c r="B27" s="279" t="s">
        <v>242</v>
      </c>
      <c r="C27" s="297"/>
      <c r="D27" s="83" t="s">
        <v>176</v>
      </c>
      <c r="E27" s="83" t="s">
        <v>127</v>
      </c>
      <c r="F27" s="84">
        <v>12</v>
      </c>
      <c r="G27" s="83" t="s">
        <v>35</v>
      </c>
      <c r="H27" s="68"/>
      <c r="I27" s="68">
        <v>1</v>
      </c>
      <c r="J27" s="68"/>
      <c r="K27" s="68"/>
      <c r="L27" s="68"/>
      <c r="M27" s="73">
        <f>SUM(H27:L27)</f>
        <v>1</v>
      </c>
      <c r="N27" s="81">
        <v>10000</v>
      </c>
      <c r="O27" s="57">
        <f t="shared" si="21"/>
        <v>0</v>
      </c>
      <c r="P27" s="57">
        <f t="shared" si="21"/>
        <v>10000</v>
      </c>
      <c r="Q27" s="57">
        <f>J27*$N27</f>
        <v>0</v>
      </c>
      <c r="R27" s="57">
        <f t="shared" si="21"/>
        <v>0</v>
      </c>
      <c r="S27" s="173">
        <f t="shared" si="21"/>
        <v>0</v>
      </c>
      <c r="T27" s="196">
        <f t="shared" si="26"/>
        <v>10000</v>
      </c>
      <c r="U27" s="212">
        <f t="shared" si="15"/>
        <v>0</v>
      </c>
      <c r="V27" s="204">
        <f t="shared" si="15"/>
        <v>0</v>
      </c>
      <c r="W27" s="204">
        <f t="shared" si="15"/>
        <v>10000</v>
      </c>
      <c r="X27" s="213">
        <f t="shared" si="15"/>
        <v>0</v>
      </c>
      <c r="Y27" s="60" t="e">
        <f t="shared" si="31"/>
        <v>#VALUE!</v>
      </c>
      <c r="Z27" s="60" t="e">
        <f t="shared" si="31"/>
        <v>#VALUE!</v>
      </c>
      <c r="AA27" s="60" t="e">
        <f t="shared" si="31"/>
        <v>#VALUE!</v>
      </c>
      <c r="AB27" s="60" t="e">
        <f t="shared" si="31"/>
        <v>#VALUE!</v>
      </c>
      <c r="AC27" s="61" t="e">
        <f t="shared" si="31"/>
        <v>#VALUE!</v>
      </c>
      <c r="AD27" s="62" t="e">
        <f t="shared" si="27"/>
        <v>#VALUE!</v>
      </c>
    </row>
    <row r="28" spans="2:30" s="45" customFormat="1" x14ac:dyDescent="0.3">
      <c r="B28" s="279" t="s">
        <v>242</v>
      </c>
      <c r="C28" s="297"/>
      <c r="D28" s="83" t="s">
        <v>30</v>
      </c>
      <c r="E28" s="83" t="s">
        <v>127</v>
      </c>
      <c r="F28" s="84">
        <v>5</v>
      </c>
      <c r="G28" s="83" t="s">
        <v>35</v>
      </c>
      <c r="H28" s="68">
        <v>1</v>
      </c>
      <c r="I28" s="68">
        <v>2</v>
      </c>
      <c r="J28" s="68"/>
      <c r="K28" s="68"/>
      <c r="L28" s="68"/>
      <c r="M28" s="73">
        <f t="shared" si="29"/>
        <v>3</v>
      </c>
      <c r="N28" s="81">
        <v>36000</v>
      </c>
      <c r="O28" s="57">
        <f t="shared" si="21"/>
        <v>36000</v>
      </c>
      <c r="P28" s="57">
        <f t="shared" si="22"/>
        <v>72000</v>
      </c>
      <c r="Q28" s="57">
        <f t="shared" si="23"/>
        <v>0</v>
      </c>
      <c r="R28" s="57">
        <f t="shared" si="24"/>
        <v>0</v>
      </c>
      <c r="S28" s="173">
        <f t="shared" si="25"/>
        <v>0</v>
      </c>
      <c r="T28" s="196">
        <f t="shared" si="26"/>
        <v>108000</v>
      </c>
      <c r="U28" s="212">
        <f t="shared" si="15"/>
        <v>0</v>
      </c>
      <c r="V28" s="204">
        <f t="shared" si="15"/>
        <v>0</v>
      </c>
      <c r="W28" s="204">
        <f t="shared" si="15"/>
        <v>108000</v>
      </c>
      <c r="X28" s="213">
        <f t="shared" si="15"/>
        <v>0</v>
      </c>
      <c r="Y28" s="60">
        <f t="shared" si="16"/>
        <v>17640000</v>
      </c>
      <c r="Z28" s="60">
        <f t="shared" si="17"/>
        <v>35280000</v>
      </c>
      <c r="AA28" s="60">
        <f t="shared" si="18"/>
        <v>0</v>
      </c>
      <c r="AB28" s="60">
        <f t="shared" si="19"/>
        <v>0</v>
      </c>
      <c r="AC28" s="61">
        <f t="shared" si="20"/>
        <v>0</v>
      </c>
      <c r="AD28" s="62">
        <f t="shared" si="27"/>
        <v>52920000</v>
      </c>
    </row>
    <row r="29" spans="2:30" s="45" customFormat="1" x14ac:dyDescent="0.3">
      <c r="B29" s="279" t="s">
        <v>242</v>
      </c>
      <c r="C29" s="297"/>
      <c r="D29" s="83" t="s">
        <v>31</v>
      </c>
      <c r="E29" s="83"/>
      <c r="F29" s="84"/>
      <c r="G29" s="83" t="s">
        <v>35</v>
      </c>
      <c r="H29" s="68"/>
      <c r="I29" s="68"/>
      <c r="J29" s="68"/>
      <c r="K29" s="68"/>
      <c r="L29" s="68"/>
      <c r="M29" s="73">
        <f t="shared" si="29"/>
        <v>0</v>
      </c>
      <c r="N29" s="81">
        <v>420000</v>
      </c>
      <c r="O29" s="57">
        <f t="shared" si="21"/>
        <v>0</v>
      </c>
      <c r="P29" s="57">
        <f t="shared" si="22"/>
        <v>0</v>
      </c>
      <c r="Q29" s="57">
        <f t="shared" si="23"/>
        <v>0</v>
      </c>
      <c r="R29" s="57">
        <f t="shared" si="24"/>
        <v>0</v>
      </c>
      <c r="S29" s="173">
        <f t="shared" si="25"/>
        <v>0</v>
      </c>
      <c r="T29" s="196">
        <f t="shared" si="26"/>
        <v>0</v>
      </c>
      <c r="U29" s="212">
        <f t="shared" si="15"/>
        <v>0</v>
      </c>
      <c r="V29" s="204">
        <f t="shared" si="15"/>
        <v>0</v>
      </c>
      <c r="W29" s="204">
        <f t="shared" si="15"/>
        <v>0</v>
      </c>
      <c r="X29" s="213">
        <f t="shared" si="15"/>
        <v>0</v>
      </c>
      <c r="Y29" s="60">
        <f t="shared" si="16"/>
        <v>0</v>
      </c>
      <c r="Z29" s="60">
        <f t="shared" si="17"/>
        <v>0</v>
      </c>
      <c r="AA29" s="60">
        <f t="shared" si="18"/>
        <v>0</v>
      </c>
      <c r="AB29" s="60">
        <f t="shared" si="19"/>
        <v>0</v>
      </c>
      <c r="AC29" s="61">
        <f t="shared" si="20"/>
        <v>0</v>
      </c>
      <c r="AD29" s="62">
        <f t="shared" si="27"/>
        <v>0</v>
      </c>
    </row>
    <row r="30" spans="2:30" s="45" customFormat="1" x14ac:dyDescent="0.3">
      <c r="B30" s="279" t="s">
        <v>242</v>
      </c>
      <c r="C30" s="297"/>
      <c r="D30" s="83" t="s">
        <v>32</v>
      </c>
      <c r="E30" s="83" t="s">
        <v>127</v>
      </c>
      <c r="F30" s="84">
        <v>10</v>
      </c>
      <c r="G30" s="83" t="s">
        <v>35</v>
      </c>
      <c r="H30" s="68"/>
      <c r="I30" s="68">
        <v>1</v>
      </c>
      <c r="J30" s="68">
        <v>1</v>
      </c>
      <c r="K30" s="68"/>
      <c r="L30" s="68"/>
      <c r="M30" s="73">
        <f t="shared" si="29"/>
        <v>2</v>
      </c>
      <c r="N30" s="81">
        <v>480000</v>
      </c>
      <c r="O30" s="57">
        <f t="shared" si="21"/>
        <v>0</v>
      </c>
      <c r="P30" s="57">
        <f t="shared" si="22"/>
        <v>480000</v>
      </c>
      <c r="Q30" s="57">
        <f t="shared" si="23"/>
        <v>480000</v>
      </c>
      <c r="R30" s="57">
        <f t="shared" si="24"/>
        <v>0</v>
      </c>
      <c r="S30" s="173">
        <f t="shared" si="25"/>
        <v>0</v>
      </c>
      <c r="T30" s="196">
        <f t="shared" si="26"/>
        <v>960000</v>
      </c>
      <c r="U30" s="212">
        <f t="shared" si="15"/>
        <v>0</v>
      </c>
      <c r="V30" s="204">
        <f t="shared" si="15"/>
        <v>0</v>
      </c>
      <c r="W30" s="204">
        <f t="shared" si="15"/>
        <v>960000</v>
      </c>
      <c r="X30" s="213">
        <f t="shared" si="15"/>
        <v>0</v>
      </c>
      <c r="Y30" s="60">
        <f t="shared" si="16"/>
        <v>0</v>
      </c>
      <c r="Z30" s="60">
        <f t="shared" si="17"/>
        <v>235200000</v>
      </c>
      <c r="AA30" s="60">
        <f t="shared" si="18"/>
        <v>235200000</v>
      </c>
      <c r="AB30" s="60">
        <f t="shared" si="19"/>
        <v>0</v>
      </c>
      <c r="AC30" s="61">
        <f t="shared" si="20"/>
        <v>0</v>
      </c>
      <c r="AD30" s="62">
        <f t="shared" si="27"/>
        <v>470400000</v>
      </c>
    </row>
    <row r="31" spans="2:30" s="45" customFormat="1" x14ac:dyDescent="0.3">
      <c r="B31" s="279" t="s">
        <v>242</v>
      </c>
      <c r="C31" s="297"/>
      <c r="D31" s="83" t="s">
        <v>14</v>
      </c>
      <c r="E31" s="83" t="s">
        <v>127</v>
      </c>
      <c r="F31" s="84">
        <v>15</v>
      </c>
      <c r="G31" s="83" t="s">
        <v>35</v>
      </c>
      <c r="H31" s="68"/>
      <c r="I31" s="68">
        <v>1</v>
      </c>
      <c r="J31" s="68"/>
      <c r="K31" s="68"/>
      <c r="L31" s="68"/>
      <c r="M31" s="73">
        <f t="shared" si="29"/>
        <v>1</v>
      </c>
      <c r="N31" s="81">
        <v>240000</v>
      </c>
      <c r="O31" s="57">
        <f t="shared" si="21"/>
        <v>0</v>
      </c>
      <c r="P31" s="57">
        <f t="shared" si="22"/>
        <v>240000</v>
      </c>
      <c r="Q31" s="57">
        <f t="shared" si="23"/>
        <v>0</v>
      </c>
      <c r="R31" s="57">
        <f t="shared" si="24"/>
        <v>0</v>
      </c>
      <c r="S31" s="173">
        <f t="shared" si="25"/>
        <v>0</v>
      </c>
      <c r="T31" s="196">
        <f t="shared" si="26"/>
        <v>240000</v>
      </c>
      <c r="U31" s="212">
        <f t="shared" si="15"/>
        <v>0</v>
      </c>
      <c r="V31" s="204">
        <f t="shared" si="15"/>
        <v>0</v>
      </c>
      <c r="W31" s="204">
        <f t="shared" si="15"/>
        <v>240000</v>
      </c>
      <c r="X31" s="213">
        <f t="shared" si="15"/>
        <v>0</v>
      </c>
      <c r="Y31" s="60">
        <f t="shared" si="16"/>
        <v>0</v>
      </c>
      <c r="Z31" s="60">
        <f t="shared" si="17"/>
        <v>117600000</v>
      </c>
      <c r="AA31" s="60">
        <f t="shared" si="18"/>
        <v>0</v>
      </c>
      <c r="AB31" s="60">
        <f t="shared" si="19"/>
        <v>0</v>
      </c>
      <c r="AC31" s="61">
        <f t="shared" si="20"/>
        <v>0</v>
      </c>
      <c r="AD31" s="62">
        <f t="shared" si="27"/>
        <v>117600000</v>
      </c>
    </row>
    <row r="32" spans="2:30" s="45" customFormat="1" x14ac:dyDescent="0.3">
      <c r="B32" s="279" t="s">
        <v>242</v>
      </c>
      <c r="C32" s="297"/>
      <c r="D32" s="83" t="s">
        <v>2</v>
      </c>
      <c r="E32" s="83" t="s">
        <v>127</v>
      </c>
      <c r="F32" s="84">
        <v>20</v>
      </c>
      <c r="G32" s="83" t="s">
        <v>35</v>
      </c>
      <c r="H32" s="68"/>
      <c r="I32" s="68">
        <v>1</v>
      </c>
      <c r="J32" s="68"/>
      <c r="K32" s="68"/>
      <c r="L32" s="68"/>
      <c r="M32" s="73">
        <f t="shared" si="29"/>
        <v>1</v>
      </c>
      <c r="N32" s="81">
        <v>2500000</v>
      </c>
      <c r="O32" s="57">
        <f t="shared" si="21"/>
        <v>0</v>
      </c>
      <c r="P32" s="57">
        <f t="shared" si="22"/>
        <v>2500000</v>
      </c>
      <c r="Q32" s="57">
        <f t="shared" si="23"/>
        <v>0</v>
      </c>
      <c r="R32" s="57">
        <f t="shared" si="24"/>
        <v>0</v>
      </c>
      <c r="S32" s="173">
        <f t="shared" si="25"/>
        <v>0</v>
      </c>
      <c r="T32" s="196">
        <f t="shared" si="26"/>
        <v>2500000</v>
      </c>
      <c r="U32" s="212">
        <f t="shared" si="15"/>
        <v>0</v>
      </c>
      <c r="V32" s="204">
        <f t="shared" si="15"/>
        <v>0</v>
      </c>
      <c r="W32" s="204">
        <f t="shared" si="15"/>
        <v>2500000</v>
      </c>
      <c r="X32" s="213">
        <f t="shared" si="15"/>
        <v>0</v>
      </c>
      <c r="Y32" s="60">
        <f t="shared" si="16"/>
        <v>0</v>
      </c>
      <c r="Z32" s="60">
        <f t="shared" si="17"/>
        <v>1225000000</v>
      </c>
      <c r="AA32" s="60">
        <f t="shared" si="18"/>
        <v>0</v>
      </c>
      <c r="AB32" s="60">
        <f t="shared" si="19"/>
        <v>0</v>
      </c>
      <c r="AC32" s="61">
        <f t="shared" si="20"/>
        <v>0</v>
      </c>
      <c r="AD32" s="62">
        <f t="shared" si="27"/>
        <v>1225000000</v>
      </c>
    </row>
    <row r="33" spans="2:30" s="45" customFormat="1" ht="15" thickBot="1" x14ac:dyDescent="0.35">
      <c r="B33" s="279" t="s">
        <v>242</v>
      </c>
      <c r="C33" s="298"/>
      <c r="D33" s="85" t="s">
        <v>47</v>
      </c>
      <c r="E33" s="85" t="s">
        <v>97</v>
      </c>
      <c r="F33" s="86">
        <v>30</v>
      </c>
      <c r="G33" s="85" t="s">
        <v>6</v>
      </c>
      <c r="H33" s="69">
        <f>H32</f>
        <v>0</v>
      </c>
      <c r="I33" s="69">
        <f t="shared" ref="I33:L33" si="32">I32</f>
        <v>1</v>
      </c>
      <c r="J33" s="69">
        <f t="shared" si="32"/>
        <v>0</v>
      </c>
      <c r="K33" s="69">
        <f t="shared" si="32"/>
        <v>0</v>
      </c>
      <c r="L33" s="69">
        <f t="shared" si="32"/>
        <v>0</v>
      </c>
      <c r="M33" s="74">
        <f t="shared" si="29"/>
        <v>1</v>
      </c>
      <c r="N33" s="82">
        <v>500000</v>
      </c>
      <c r="O33" s="58">
        <f t="shared" si="21"/>
        <v>0</v>
      </c>
      <c r="P33" s="58">
        <f t="shared" si="22"/>
        <v>500000</v>
      </c>
      <c r="Q33" s="58">
        <f t="shared" si="23"/>
        <v>0</v>
      </c>
      <c r="R33" s="58">
        <f t="shared" si="24"/>
        <v>0</v>
      </c>
      <c r="S33" s="174">
        <f t="shared" si="25"/>
        <v>0</v>
      </c>
      <c r="T33" s="197">
        <f t="shared" si="26"/>
        <v>500000</v>
      </c>
      <c r="U33" s="214">
        <f t="shared" si="15"/>
        <v>500000</v>
      </c>
      <c r="V33" s="215">
        <f t="shared" si="15"/>
        <v>0</v>
      </c>
      <c r="W33" s="215">
        <f t="shared" si="15"/>
        <v>0</v>
      </c>
      <c r="X33" s="216">
        <f t="shared" si="15"/>
        <v>0</v>
      </c>
      <c r="Y33" s="64">
        <f t="shared" si="16"/>
        <v>0</v>
      </c>
      <c r="Z33" s="64">
        <f t="shared" si="17"/>
        <v>245000000</v>
      </c>
      <c r="AA33" s="64">
        <f t="shared" si="18"/>
        <v>0</v>
      </c>
      <c r="AB33" s="64">
        <f t="shared" si="19"/>
        <v>0</v>
      </c>
      <c r="AC33" s="65">
        <f t="shared" si="20"/>
        <v>0</v>
      </c>
      <c r="AD33" s="66">
        <f t="shared" si="27"/>
        <v>245000000</v>
      </c>
    </row>
    <row r="34" spans="2:30" s="45" customFormat="1" ht="15" thickBot="1" x14ac:dyDescent="0.35">
      <c r="C34" s="46"/>
      <c r="D34" s="46"/>
      <c r="E34" s="46"/>
      <c r="F34" s="46"/>
      <c r="G34" s="46"/>
      <c r="H34" s="46"/>
      <c r="I34" s="46"/>
      <c r="J34" s="46"/>
      <c r="K34" s="46"/>
      <c r="L34" s="46"/>
      <c r="M34" s="46"/>
      <c r="N34" s="46"/>
      <c r="O34" s="46"/>
      <c r="P34" s="46"/>
      <c r="Q34" s="46"/>
      <c r="R34" s="46"/>
      <c r="S34" s="46"/>
      <c r="T34" s="46"/>
      <c r="U34" s="46"/>
      <c r="V34" s="46"/>
      <c r="W34" s="46"/>
      <c r="X34" s="46"/>
      <c r="Y34" s="50"/>
      <c r="Z34" s="51"/>
      <c r="AA34" s="51"/>
      <c r="AB34" s="51"/>
      <c r="AC34" s="51"/>
      <c r="AD34" s="51"/>
    </row>
    <row r="35" spans="2:30" s="45" customFormat="1" ht="15" thickBot="1" x14ac:dyDescent="0.35">
      <c r="C35" s="47"/>
      <c r="D35" s="46"/>
      <c r="E35" s="46"/>
      <c r="F35" s="46"/>
      <c r="G35" s="46"/>
      <c r="H35" s="46"/>
      <c r="I35" s="46"/>
      <c r="J35" s="46"/>
      <c r="K35" s="46"/>
      <c r="L35" s="116"/>
      <c r="M35" s="117"/>
      <c r="N35" s="118" t="s">
        <v>109</v>
      </c>
      <c r="O35" s="112">
        <f>SUM(O17:O33)</f>
        <v>588500</v>
      </c>
      <c r="P35" s="113">
        <f>SUM(P17:P33)</f>
        <v>4390500</v>
      </c>
      <c r="Q35" s="113">
        <f>SUM(Q17:Q33)</f>
        <v>742500</v>
      </c>
      <c r="R35" s="113">
        <f>SUM(R17:R33)</f>
        <v>0</v>
      </c>
      <c r="S35" s="114">
        <f>SUM(S17:S33)</f>
        <v>0</v>
      </c>
      <c r="T35" s="79">
        <f>SUM(O35:S35)</f>
        <v>5721500</v>
      </c>
      <c r="U35" s="203">
        <f>SUM(U17:U33)</f>
        <v>1000000</v>
      </c>
      <c r="V35" s="205">
        <f t="shared" ref="V35:X35" si="33">SUM(V17:V33)</f>
        <v>0</v>
      </c>
      <c r="W35" s="205">
        <f t="shared" si="33"/>
        <v>4721500</v>
      </c>
      <c r="X35" s="206">
        <f t="shared" si="33"/>
        <v>0</v>
      </c>
      <c r="Y35" s="95" t="e">
        <f>SUM(Y17:Y33)</f>
        <v>#VALUE!</v>
      </c>
      <c r="Z35" s="96" t="e">
        <f>SUM(Z17:Z33)</f>
        <v>#VALUE!</v>
      </c>
      <c r="AA35" s="96" t="e">
        <f>SUM(AA17:AA33)</f>
        <v>#VALUE!</v>
      </c>
      <c r="AB35" s="96" t="e">
        <f>SUM(AB17:AB33)</f>
        <v>#VALUE!</v>
      </c>
      <c r="AC35" s="96" t="e">
        <f>SUM(AC17:AC33)</f>
        <v>#VALUE!</v>
      </c>
      <c r="AD35" s="100" t="e">
        <f>SUM(Y35:AC35)</f>
        <v>#VALUE!</v>
      </c>
    </row>
    <row r="36" spans="2:30" x14ac:dyDescent="0.3">
      <c r="C36" s="11"/>
      <c r="D36" s="2"/>
      <c r="E36" s="2"/>
      <c r="F36" s="2"/>
      <c r="G36" s="2"/>
      <c r="H36" s="2"/>
      <c r="I36" s="2"/>
      <c r="J36" s="2"/>
      <c r="K36" s="2"/>
      <c r="L36" s="2"/>
      <c r="M36" s="2"/>
      <c r="N36" s="36"/>
      <c r="O36" s="37"/>
      <c r="P36" s="37"/>
      <c r="Q36" s="37"/>
      <c r="R36" s="37"/>
      <c r="S36" s="37"/>
      <c r="T36" s="38"/>
      <c r="U36" s="38"/>
      <c r="V36" s="38"/>
      <c r="W36" s="38"/>
      <c r="X36" s="38"/>
      <c r="Y36" s="50"/>
      <c r="Z36" s="51"/>
      <c r="AA36" s="51"/>
      <c r="AB36" s="51"/>
      <c r="AC36" s="51"/>
      <c r="AD36" s="51" t="e">
        <f>AD35/$Y$1</f>
        <v>#VALUE!</v>
      </c>
    </row>
    <row r="37" spans="2:30" ht="15" thickBot="1" x14ac:dyDescent="0.35">
      <c r="C37" s="9"/>
      <c r="D37" s="2"/>
      <c r="E37" s="2"/>
      <c r="F37" s="2"/>
      <c r="G37" s="2"/>
      <c r="H37" s="2"/>
      <c r="I37" s="2"/>
      <c r="J37" s="2"/>
      <c r="K37" s="2"/>
      <c r="L37" s="2"/>
      <c r="M37" s="2"/>
      <c r="N37" s="36"/>
      <c r="O37" s="37"/>
      <c r="P37" s="37"/>
      <c r="Q37" s="37"/>
      <c r="R37" s="37"/>
      <c r="S37" s="37"/>
      <c r="T37" s="38"/>
      <c r="U37" s="38"/>
      <c r="V37" s="38"/>
      <c r="W37" s="38"/>
      <c r="X37" s="38"/>
      <c r="Y37" s="50"/>
      <c r="Z37" s="51"/>
      <c r="AA37" s="51"/>
      <c r="AB37" s="51"/>
      <c r="AC37" s="51"/>
      <c r="AD37" s="51"/>
    </row>
    <row r="38" spans="2:30" s="89" customFormat="1" ht="43.8" thickBot="1" x14ac:dyDescent="0.35">
      <c r="C38" s="94" t="s">
        <v>104</v>
      </c>
      <c r="D38" s="93" t="s">
        <v>7</v>
      </c>
      <c r="E38" s="93" t="str">
        <f t="shared" ref="E38:F38" si="34">E16</f>
        <v>Fin.
AFD, EU, GCF, GVNT</v>
      </c>
      <c r="F38" s="93" t="str">
        <f t="shared" si="34"/>
        <v>Durée de vie (an)</v>
      </c>
      <c r="G38" s="93" t="s">
        <v>34</v>
      </c>
      <c r="H38" s="90">
        <v>2021</v>
      </c>
      <c r="I38" s="90">
        <v>2022</v>
      </c>
      <c r="J38" s="90">
        <v>2023</v>
      </c>
      <c r="K38" s="90">
        <v>2024</v>
      </c>
      <c r="L38" s="90">
        <v>2025</v>
      </c>
      <c r="M38" s="87" t="s">
        <v>45</v>
      </c>
      <c r="N38" s="80" t="s">
        <v>46</v>
      </c>
      <c r="O38" s="91" t="s">
        <v>74</v>
      </c>
      <c r="P38" s="91" t="s">
        <v>48</v>
      </c>
      <c r="Q38" s="91" t="s">
        <v>75</v>
      </c>
      <c r="R38" s="91" t="s">
        <v>76</v>
      </c>
      <c r="S38" s="91" t="s">
        <v>77</v>
      </c>
      <c r="T38" s="207" t="s">
        <v>5</v>
      </c>
      <c r="U38" s="217"/>
      <c r="V38" s="218"/>
      <c r="W38" s="218"/>
      <c r="X38" s="219"/>
      <c r="Y38" s="208" t="s">
        <v>74</v>
      </c>
      <c r="Z38" s="92" t="s">
        <v>48</v>
      </c>
      <c r="AA38" s="92" t="s">
        <v>75</v>
      </c>
      <c r="AB38" s="92" t="s">
        <v>76</v>
      </c>
      <c r="AC38" s="97" t="s">
        <v>77</v>
      </c>
      <c r="AD38" s="99" t="s">
        <v>19</v>
      </c>
    </row>
    <row r="39" spans="2:30" x14ac:dyDescent="0.3">
      <c r="B39" s="278" t="s">
        <v>243</v>
      </c>
      <c r="C39" s="299" t="s">
        <v>13</v>
      </c>
      <c r="D39" s="83" t="s">
        <v>20</v>
      </c>
      <c r="E39" s="83" t="s">
        <v>127</v>
      </c>
      <c r="F39" s="84">
        <v>10</v>
      </c>
      <c r="G39" s="83" t="s">
        <v>36</v>
      </c>
      <c r="H39" s="68">
        <v>1</v>
      </c>
      <c r="I39" s="68"/>
      <c r="J39" s="68"/>
      <c r="K39" s="68"/>
      <c r="L39" s="68"/>
      <c r="M39" s="73">
        <f>SUM(H39:L39)</f>
        <v>1</v>
      </c>
      <c r="N39" s="81">
        <v>300000</v>
      </c>
      <c r="O39" s="57">
        <f>H39*$N39</f>
        <v>300000</v>
      </c>
      <c r="P39" s="57">
        <f>I39*$N39</f>
        <v>0</v>
      </c>
      <c r="Q39" s="57">
        <f>J39*$N39</f>
        <v>0</v>
      </c>
      <c r="R39" s="57">
        <f>K39*$N39</f>
        <v>0</v>
      </c>
      <c r="S39" s="57">
        <f>L39*$N39</f>
        <v>0</v>
      </c>
      <c r="T39" s="196">
        <f>SUM(O39:S39)</f>
        <v>300000</v>
      </c>
      <c r="U39" s="212">
        <f t="shared" ref="U39:X50" si="35">IF($E39=U$2,$T39,0)</f>
        <v>0</v>
      </c>
      <c r="V39" s="204">
        <f t="shared" si="35"/>
        <v>0</v>
      </c>
      <c r="W39" s="204">
        <f t="shared" si="35"/>
        <v>300000</v>
      </c>
      <c r="X39" s="213">
        <f t="shared" si="35"/>
        <v>0</v>
      </c>
      <c r="Y39" s="60">
        <f t="shared" ref="Y39:Y50" si="36">O39*$Y$1</f>
        <v>147000000</v>
      </c>
      <c r="Z39" s="60">
        <f t="shared" ref="Z39:Z50" si="37">P39*$Y$1</f>
        <v>0</v>
      </c>
      <c r="AA39" s="60">
        <f t="shared" ref="AA39:AA50" si="38">Q39*$Y$1</f>
        <v>0</v>
      </c>
      <c r="AB39" s="60">
        <f t="shared" ref="AB39:AB50" si="39">R39*$Y$1</f>
        <v>0</v>
      </c>
      <c r="AC39" s="61">
        <f t="shared" ref="AC39:AC50" si="40">S39*$Y$1</f>
        <v>0</v>
      </c>
      <c r="AD39" s="98">
        <f t="shared" ref="AD39:AD49" si="41">SUM(Y39:AC39)</f>
        <v>147000000</v>
      </c>
    </row>
    <row r="40" spans="2:30" x14ac:dyDescent="0.3">
      <c r="B40" s="278" t="s">
        <v>243</v>
      </c>
      <c r="C40" s="295"/>
      <c r="D40" s="83" t="s">
        <v>91</v>
      </c>
      <c r="E40" s="83" t="s">
        <v>127</v>
      </c>
      <c r="F40" s="84">
        <v>10</v>
      </c>
      <c r="G40" s="83" t="s">
        <v>35</v>
      </c>
      <c r="H40" s="68">
        <v>1</v>
      </c>
      <c r="I40" s="68"/>
      <c r="J40" s="68"/>
      <c r="K40" s="68"/>
      <c r="L40" s="68"/>
      <c r="M40" s="73">
        <f t="shared" ref="M40:M50" si="42">SUM(H40:L40)</f>
        <v>1</v>
      </c>
      <c r="N40" s="81">
        <v>300000</v>
      </c>
      <c r="O40" s="57">
        <f t="shared" ref="O40:O50" si="43">H40*$N40</f>
        <v>300000</v>
      </c>
      <c r="P40" s="57">
        <f t="shared" ref="P40:P50" si="44">I40*$N40</f>
        <v>0</v>
      </c>
      <c r="Q40" s="57">
        <f t="shared" ref="Q40:Q50" si="45">J40*$N40</f>
        <v>0</v>
      </c>
      <c r="R40" s="57">
        <f t="shared" ref="R40:R50" si="46">K40*$N40</f>
        <v>0</v>
      </c>
      <c r="S40" s="57">
        <f t="shared" ref="S40:S50" si="47">L40*$N40</f>
        <v>0</v>
      </c>
      <c r="T40" s="196">
        <f t="shared" ref="T40:T50" si="48">SUM(O40:S40)</f>
        <v>300000</v>
      </c>
      <c r="U40" s="212">
        <f t="shared" si="35"/>
        <v>0</v>
      </c>
      <c r="V40" s="204">
        <f t="shared" si="35"/>
        <v>0</v>
      </c>
      <c r="W40" s="204">
        <f t="shared" si="35"/>
        <v>300000</v>
      </c>
      <c r="X40" s="213">
        <f t="shared" si="35"/>
        <v>0</v>
      </c>
      <c r="Y40" s="60">
        <f t="shared" si="36"/>
        <v>147000000</v>
      </c>
      <c r="Z40" s="60">
        <f t="shared" si="37"/>
        <v>0</v>
      </c>
      <c r="AA40" s="60">
        <f t="shared" si="38"/>
        <v>0</v>
      </c>
      <c r="AB40" s="60">
        <f t="shared" si="39"/>
        <v>0</v>
      </c>
      <c r="AC40" s="61">
        <f t="shared" si="40"/>
        <v>0</v>
      </c>
      <c r="AD40" s="98">
        <f t="shared" si="41"/>
        <v>147000000</v>
      </c>
    </row>
    <row r="41" spans="2:30" x14ac:dyDescent="0.3">
      <c r="B41" s="278" t="s">
        <v>243</v>
      </c>
      <c r="C41" s="295"/>
      <c r="D41" s="83" t="s">
        <v>44</v>
      </c>
      <c r="E41" s="83" t="s">
        <v>127</v>
      </c>
      <c r="F41" s="84">
        <v>10</v>
      </c>
      <c r="G41" s="83" t="s">
        <v>35</v>
      </c>
      <c r="H41" s="68">
        <v>1</v>
      </c>
      <c r="I41" s="68"/>
      <c r="J41" s="68"/>
      <c r="K41" s="68"/>
      <c r="L41" s="68"/>
      <c r="M41" s="73">
        <f t="shared" si="42"/>
        <v>1</v>
      </c>
      <c r="N41" s="81">
        <v>200000</v>
      </c>
      <c r="O41" s="57">
        <f t="shared" si="43"/>
        <v>200000</v>
      </c>
      <c r="P41" s="57">
        <f t="shared" si="44"/>
        <v>0</v>
      </c>
      <c r="Q41" s="57">
        <f t="shared" si="45"/>
        <v>0</v>
      </c>
      <c r="R41" s="57">
        <f t="shared" si="46"/>
        <v>0</v>
      </c>
      <c r="S41" s="57">
        <f t="shared" si="47"/>
        <v>0</v>
      </c>
      <c r="T41" s="196">
        <f t="shared" si="48"/>
        <v>200000</v>
      </c>
      <c r="U41" s="212">
        <f t="shared" si="35"/>
        <v>0</v>
      </c>
      <c r="V41" s="204">
        <f t="shared" si="35"/>
        <v>0</v>
      </c>
      <c r="W41" s="204">
        <f t="shared" si="35"/>
        <v>200000</v>
      </c>
      <c r="X41" s="213">
        <f t="shared" si="35"/>
        <v>0</v>
      </c>
      <c r="Y41" s="60">
        <f t="shared" si="36"/>
        <v>98000000</v>
      </c>
      <c r="Z41" s="60">
        <f t="shared" si="37"/>
        <v>0</v>
      </c>
      <c r="AA41" s="60">
        <f t="shared" si="38"/>
        <v>0</v>
      </c>
      <c r="AB41" s="60">
        <f t="shared" si="39"/>
        <v>0</v>
      </c>
      <c r="AC41" s="61">
        <f t="shared" si="40"/>
        <v>0</v>
      </c>
      <c r="AD41" s="98">
        <f t="shared" si="41"/>
        <v>98000000</v>
      </c>
    </row>
    <row r="42" spans="2:30" x14ac:dyDescent="0.3">
      <c r="B42" s="278" t="s">
        <v>243</v>
      </c>
      <c r="C42" s="295"/>
      <c r="D42" s="83" t="s">
        <v>37</v>
      </c>
      <c r="E42" s="83" t="s">
        <v>127</v>
      </c>
      <c r="F42" s="84">
        <v>10</v>
      </c>
      <c r="G42" s="83" t="s">
        <v>35</v>
      </c>
      <c r="H42" s="68"/>
      <c r="I42" s="68">
        <v>1</v>
      </c>
      <c r="J42" s="68"/>
      <c r="K42" s="68"/>
      <c r="L42" s="68"/>
      <c r="M42" s="73">
        <f t="shared" si="42"/>
        <v>1</v>
      </c>
      <c r="N42" s="81">
        <v>300000</v>
      </c>
      <c r="O42" s="57">
        <f t="shared" si="43"/>
        <v>0</v>
      </c>
      <c r="P42" s="57">
        <f t="shared" si="44"/>
        <v>300000</v>
      </c>
      <c r="Q42" s="57">
        <f t="shared" si="45"/>
        <v>0</v>
      </c>
      <c r="R42" s="57">
        <f t="shared" si="46"/>
        <v>0</v>
      </c>
      <c r="S42" s="57">
        <f t="shared" si="47"/>
        <v>0</v>
      </c>
      <c r="T42" s="196">
        <f t="shared" si="48"/>
        <v>300000</v>
      </c>
      <c r="U42" s="212">
        <f t="shared" si="35"/>
        <v>0</v>
      </c>
      <c r="V42" s="204">
        <f t="shared" si="35"/>
        <v>0</v>
      </c>
      <c r="W42" s="204">
        <f t="shared" si="35"/>
        <v>300000</v>
      </c>
      <c r="X42" s="213">
        <f t="shared" si="35"/>
        <v>0</v>
      </c>
      <c r="Y42" s="60">
        <f t="shared" si="36"/>
        <v>0</v>
      </c>
      <c r="Z42" s="60">
        <f t="shared" si="37"/>
        <v>147000000</v>
      </c>
      <c r="AA42" s="60">
        <f t="shared" si="38"/>
        <v>0</v>
      </c>
      <c r="AB42" s="60">
        <f t="shared" si="39"/>
        <v>0</v>
      </c>
      <c r="AC42" s="61">
        <f t="shared" si="40"/>
        <v>0</v>
      </c>
      <c r="AD42" s="98">
        <f t="shared" si="41"/>
        <v>147000000</v>
      </c>
    </row>
    <row r="43" spans="2:30" x14ac:dyDescent="0.3">
      <c r="B43" s="278" t="s">
        <v>243</v>
      </c>
      <c r="C43" s="295"/>
      <c r="D43" s="83" t="s">
        <v>68</v>
      </c>
      <c r="E43" s="83" t="s">
        <v>127</v>
      </c>
      <c r="F43" s="84">
        <v>10</v>
      </c>
      <c r="G43" s="83" t="s">
        <v>36</v>
      </c>
      <c r="H43" s="68"/>
      <c r="I43" s="68">
        <v>2</v>
      </c>
      <c r="J43" s="68"/>
      <c r="K43" s="68"/>
      <c r="L43" s="68"/>
      <c r="M43" s="73">
        <f t="shared" si="42"/>
        <v>2</v>
      </c>
      <c r="N43" s="81">
        <v>150000</v>
      </c>
      <c r="O43" s="57">
        <f t="shared" si="43"/>
        <v>0</v>
      </c>
      <c r="P43" s="57">
        <f t="shared" si="44"/>
        <v>300000</v>
      </c>
      <c r="Q43" s="57">
        <f t="shared" si="45"/>
        <v>0</v>
      </c>
      <c r="R43" s="57">
        <f t="shared" si="46"/>
        <v>0</v>
      </c>
      <c r="S43" s="57">
        <f t="shared" si="47"/>
        <v>0</v>
      </c>
      <c r="T43" s="196">
        <f t="shared" si="48"/>
        <v>300000</v>
      </c>
      <c r="U43" s="212">
        <f t="shared" si="35"/>
        <v>0</v>
      </c>
      <c r="V43" s="204">
        <f t="shared" si="35"/>
        <v>0</v>
      </c>
      <c r="W43" s="204">
        <f t="shared" si="35"/>
        <v>300000</v>
      </c>
      <c r="X43" s="213">
        <f t="shared" si="35"/>
        <v>0</v>
      </c>
      <c r="Y43" s="60">
        <f t="shared" si="36"/>
        <v>0</v>
      </c>
      <c r="Z43" s="60">
        <f t="shared" si="37"/>
        <v>147000000</v>
      </c>
      <c r="AA43" s="60">
        <f t="shared" si="38"/>
        <v>0</v>
      </c>
      <c r="AB43" s="60">
        <f t="shared" si="39"/>
        <v>0</v>
      </c>
      <c r="AC43" s="61">
        <f t="shared" si="40"/>
        <v>0</v>
      </c>
      <c r="AD43" s="98">
        <f t="shared" si="41"/>
        <v>147000000</v>
      </c>
    </row>
    <row r="44" spans="2:30" x14ac:dyDescent="0.3">
      <c r="B44" s="278" t="s">
        <v>243</v>
      </c>
      <c r="C44" s="295"/>
      <c r="D44" s="83" t="s">
        <v>38</v>
      </c>
      <c r="E44" s="83"/>
      <c r="F44" s="84"/>
      <c r="G44" s="83" t="s">
        <v>36</v>
      </c>
      <c r="H44" s="68"/>
      <c r="I44" s="68"/>
      <c r="J44" s="68"/>
      <c r="K44" s="68"/>
      <c r="L44" s="68"/>
      <c r="M44" s="73">
        <f t="shared" si="42"/>
        <v>0</v>
      </c>
      <c r="N44" s="81">
        <v>360000</v>
      </c>
      <c r="O44" s="57">
        <f t="shared" si="43"/>
        <v>0</v>
      </c>
      <c r="P44" s="57">
        <f t="shared" si="44"/>
        <v>0</v>
      </c>
      <c r="Q44" s="57">
        <f t="shared" si="45"/>
        <v>0</v>
      </c>
      <c r="R44" s="57">
        <f t="shared" si="46"/>
        <v>0</v>
      </c>
      <c r="S44" s="57">
        <f t="shared" si="47"/>
        <v>0</v>
      </c>
      <c r="T44" s="196">
        <f t="shared" si="48"/>
        <v>0</v>
      </c>
      <c r="U44" s="212">
        <f t="shared" si="35"/>
        <v>0</v>
      </c>
      <c r="V44" s="204">
        <f t="shared" si="35"/>
        <v>0</v>
      </c>
      <c r="W44" s="204">
        <f t="shared" si="35"/>
        <v>0</v>
      </c>
      <c r="X44" s="213">
        <f t="shared" si="35"/>
        <v>0</v>
      </c>
      <c r="Y44" s="60">
        <f t="shared" si="36"/>
        <v>0</v>
      </c>
      <c r="Z44" s="60">
        <f t="shared" si="37"/>
        <v>0</v>
      </c>
      <c r="AA44" s="60">
        <f t="shared" si="38"/>
        <v>0</v>
      </c>
      <c r="AB44" s="60">
        <f t="shared" si="39"/>
        <v>0</v>
      </c>
      <c r="AC44" s="61">
        <f t="shared" si="40"/>
        <v>0</v>
      </c>
      <c r="AD44" s="98">
        <f t="shared" si="41"/>
        <v>0</v>
      </c>
    </row>
    <row r="45" spans="2:30" x14ac:dyDescent="0.3">
      <c r="B45" s="278" t="s">
        <v>243</v>
      </c>
      <c r="C45" s="295"/>
      <c r="D45" s="83" t="s">
        <v>3</v>
      </c>
      <c r="E45" s="83" t="s">
        <v>127</v>
      </c>
      <c r="F45" s="84">
        <v>10</v>
      </c>
      <c r="G45" s="83" t="s">
        <v>36</v>
      </c>
      <c r="H45" s="68"/>
      <c r="I45" s="68">
        <v>1</v>
      </c>
      <c r="J45" s="68"/>
      <c r="K45" s="68"/>
      <c r="L45" s="68"/>
      <c r="M45" s="73">
        <f t="shared" si="42"/>
        <v>1</v>
      </c>
      <c r="N45" s="81">
        <v>300000</v>
      </c>
      <c r="O45" s="57">
        <f t="shared" si="43"/>
        <v>0</v>
      </c>
      <c r="P45" s="57">
        <f t="shared" si="44"/>
        <v>300000</v>
      </c>
      <c r="Q45" s="57">
        <f t="shared" si="45"/>
        <v>0</v>
      </c>
      <c r="R45" s="57">
        <f t="shared" si="46"/>
        <v>0</v>
      </c>
      <c r="S45" s="57">
        <f t="shared" si="47"/>
        <v>0</v>
      </c>
      <c r="T45" s="196">
        <f t="shared" si="48"/>
        <v>300000</v>
      </c>
      <c r="U45" s="212">
        <f t="shared" si="35"/>
        <v>0</v>
      </c>
      <c r="V45" s="204">
        <f t="shared" si="35"/>
        <v>0</v>
      </c>
      <c r="W45" s="204">
        <f t="shared" si="35"/>
        <v>300000</v>
      </c>
      <c r="X45" s="213">
        <f t="shared" si="35"/>
        <v>0</v>
      </c>
      <c r="Y45" s="60">
        <f t="shared" si="36"/>
        <v>0</v>
      </c>
      <c r="Z45" s="60">
        <f t="shared" si="37"/>
        <v>147000000</v>
      </c>
      <c r="AA45" s="60">
        <f t="shared" si="38"/>
        <v>0</v>
      </c>
      <c r="AB45" s="60">
        <f t="shared" si="39"/>
        <v>0</v>
      </c>
      <c r="AC45" s="61">
        <f t="shared" si="40"/>
        <v>0</v>
      </c>
      <c r="AD45" s="98">
        <f t="shared" si="41"/>
        <v>147000000</v>
      </c>
    </row>
    <row r="46" spans="2:30" x14ac:dyDescent="0.3">
      <c r="B46" s="278" t="s">
        <v>243</v>
      </c>
      <c r="C46" s="295"/>
      <c r="D46" s="83" t="s">
        <v>39</v>
      </c>
      <c r="E46" s="83" t="s">
        <v>126</v>
      </c>
      <c r="F46" s="84">
        <v>10</v>
      </c>
      <c r="G46" s="83" t="s">
        <v>36</v>
      </c>
      <c r="H46" s="68"/>
      <c r="I46" s="68">
        <v>0.75</v>
      </c>
      <c r="J46" s="68">
        <v>0.25</v>
      </c>
      <c r="K46" s="68"/>
      <c r="L46" s="68"/>
      <c r="M46" s="73">
        <f t="shared" si="42"/>
        <v>1</v>
      </c>
      <c r="N46" s="81">
        <v>600000</v>
      </c>
      <c r="O46" s="57">
        <f t="shared" si="43"/>
        <v>0</v>
      </c>
      <c r="P46" s="57">
        <f t="shared" si="44"/>
        <v>450000</v>
      </c>
      <c r="Q46" s="57">
        <f t="shared" si="45"/>
        <v>150000</v>
      </c>
      <c r="R46" s="57">
        <f t="shared" si="46"/>
        <v>0</v>
      </c>
      <c r="S46" s="57">
        <f t="shared" si="47"/>
        <v>0</v>
      </c>
      <c r="T46" s="196">
        <f t="shared" si="48"/>
        <v>600000</v>
      </c>
      <c r="U46" s="212">
        <f t="shared" si="35"/>
        <v>0</v>
      </c>
      <c r="V46" s="204">
        <f t="shared" si="35"/>
        <v>600000</v>
      </c>
      <c r="W46" s="204">
        <f t="shared" si="35"/>
        <v>0</v>
      </c>
      <c r="X46" s="213">
        <f t="shared" si="35"/>
        <v>0</v>
      </c>
      <c r="Y46" s="60">
        <f t="shared" si="36"/>
        <v>0</v>
      </c>
      <c r="Z46" s="60">
        <f t="shared" si="37"/>
        <v>220500000</v>
      </c>
      <c r="AA46" s="60">
        <f t="shared" si="38"/>
        <v>73500000</v>
      </c>
      <c r="AB46" s="60">
        <f t="shared" si="39"/>
        <v>0</v>
      </c>
      <c r="AC46" s="61">
        <f t="shared" si="40"/>
        <v>0</v>
      </c>
      <c r="AD46" s="98">
        <f t="shared" si="41"/>
        <v>294000000</v>
      </c>
    </row>
    <row r="47" spans="2:30" x14ac:dyDescent="0.3">
      <c r="B47" s="278" t="s">
        <v>243</v>
      </c>
      <c r="C47" s="295"/>
      <c r="D47" s="83" t="s">
        <v>15</v>
      </c>
      <c r="E47" s="83"/>
      <c r="F47" s="84"/>
      <c r="G47" s="83" t="s">
        <v>35</v>
      </c>
      <c r="H47" s="68"/>
      <c r="I47" s="68"/>
      <c r="J47" s="68"/>
      <c r="K47" s="68"/>
      <c r="L47" s="68"/>
      <c r="M47" s="73">
        <f t="shared" si="42"/>
        <v>0</v>
      </c>
      <c r="N47" s="81">
        <v>72000</v>
      </c>
      <c r="O47" s="57">
        <f t="shared" si="43"/>
        <v>0</v>
      </c>
      <c r="P47" s="57">
        <f t="shared" si="44"/>
        <v>0</v>
      </c>
      <c r="Q47" s="57">
        <f t="shared" si="45"/>
        <v>0</v>
      </c>
      <c r="R47" s="57">
        <f t="shared" si="46"/>
        <v>0</v>
      </c>
      <c r="S47" s="57">
        <f t="shared" si="47"/>
        <v>0</v>
      </c>
      <c r="T47" s="196">
        <f t="shared" si="48"/>
        <v>0</v>
      </c>
      <c r="U47" s="212">
        <f t="shared" si="35"/>
        <v>0</v>
      </c>
      <c r="V47" s="204">
        <f t="shared" si="35"/>
        <v>0</v>
      </c>
      <c r="W47" s="204">
        <f t="shared" si="35"/>
        <v>0</v>
      </c>
      <c r="X47" s="213">
        <f t="shared" si="35"/>
        <v>0</v>
      </c>
      <c r="Y47" s="60">
        <f t="shared" si="36"/>
        <v>0</v>
      </c>
      <c r="Z47" s="60">
        <f t="shared" si="37"/>
        <v>0</v>
      </c>
      <c r="AA47" s="60">
        <f t="shared" si="38"/>
        <v>0</v>
      </c>
      <c r="AB47" s="60">
        <f t="shared" si="39"/>
        <v>0</v>
      </c>
      <c r="AC47" s="61">
        <f t="shared" si="40"/>
        <v>0</v>
      </c>
      <c r="AD47" s="98">
        <f t="shared" si="41"/>
        <v>0</v>
      </c>
    </row>
    <row r="48" spans="2:30" x14ac:dyDescent="0.3">
      <c r="B48" s="278" t="s">
        <v>243</v>
      </c>
      <c r="C48" s="295"/>
      <c r="D48" s="83" t="s">
        <v>26</v>
      </c>
      <c r="E48" s="83" t="s">
        <v>126</v>
      </c>
      <c r="F48" s="84">
        <v>10</v>
      </c>
      <c r="G48" s="83" t="s">
        <v>36</v>
      </c>
      <c r="H48" s="68"/>
      <c r="I48" s="68">
        <v>1</v>
      </c>
      <c r="J48" s="68"/>
      <c r="K48" s="68"/>
      <c r="L48" s="68"/>
      <c r="M48" s="73">
        <f t="shared" si="42"/>
        <v>1</v>
      </c>
      <c r="N48" s="81">
        <v>400000</v>
      </c>
      <c r="O48" s="57">
        <f t="shared" si="43"/>
        <v>0</v>
      </c>
      <c r="P48" s="57">
        <f t="shared" si="44"/>
        <v>400000</v>
      </c>
      <c r="Q48" s="57">
        <f t="shared" si="45"/>
        <v>0</v>
      </c>
      <c r="R48" s="57">
        <f t="shared" si="46"/>
        <v>0</v>
      </c>
      <c r="S48" s="57">
        <f t="shared" si="47"/>
        <v>0</v>
      </c>
      <c r="T48" s="196">
        <f t="shared" si="48"/>
        <v>400000</v>
      </c>
      <c r="U48" s="212">
        <f t="shared" si="35"/>
        <v>0</v>
      </c>
      <c r="V48" s="204">
        <f t="shared" si="35"/>
        <v>400000</v>
      </c>
      <c r="W48" s="204">
        <f t="shared" si="35"/>
        <v>0</v>
      </c>
      <c r="X48" s="213">
        <f t="shared" si="35"/>
        <v>0</v>
      </c>
      <c r="Y48" s="60">
        <f t="shared" si="36"/>
        <v>0</v>
      </c>
      <c r="Z48" s="60">
        <f t="shared" si="37"/>
        <v>196000000</v>
      </c>
      <c r="AA48" s="60">
        <f t="shared" si="38"/>
        <v>0</v>
      </c>
      <c r="AB48" s="60">
        <f t="shared" si="39"/>
        <v>0</v>
      </c>
      <c r="AC48" s="61">
        <f t="shared" si="40"/>
        <v>0</v>
      </c>
      <c r="AD48" s="98">
        <f t="shared" si="41"/>
        <v>196000000</v>
      </c>
    </row>
    <row r="49" spans="2:30" ht="28.8" x14ac:dyDescent="0.3">
      <c r="B49" s="1" t="s">
        <v>248</v>
      </c>
      <c r="C49" s="295"/>
      <c r="D49" s="83" t="s">
        <v>43</v>
      </c>
      <c r="E49" s="83" t="s">
        <v>127</v>
      </c>
      <c r="F49" s="84"/>
      <c r="G49" s="83" t="s">
        <v>36</v>
      </c>
      <c r="H49" s="68"/>
      <c r="I49" s="68">
        <v>1</v>
      </c>
      <c r="J49" s="68"/>
      <c r="K49" s="68"/>
      <c r="L49" s="68"/>
      <c r="M49" s="73">
        <f t="shared" si="42"/>
        <v>1</v>
      </c>
      <c r="N49" s="81">
        <v>300000</v>
      </c>
      <c r="O49" s="57">
        <f t="shared" si="43"/>
        <v>0</v>
      </c>
      <c r="P49" s="57">
        <f t="shared" si="44"/>
        <v>300000</v>
      </c>
      <c r="Q49" s="57">
        <f t="shared" si="45"/>
        <v>0</v>
      </c>
      <c r="R49" s="57">
        <f t="shared" si="46"/>
        <v>0</v>
      </c>
      <c r="S49" s="57">
        <f t="shared" si="47"/>
        <v>0</v>
      </c>
      <c r="T49" s="196">
        <f t="shared" si="48"/>
        <v>300000</v>
      </c>
      <c r="U49" s="212">
        <f t="shared" si="35"/>
        <v>0</v>
      </c>
      <c r="V49" s="204">
        <f t="shared" si="35"/>
        <v>0</v>
      </c>
      <c r="W49" s="204">
        <f t="shared" si="35"/>
        <v>300000</v>
      </c>
      <c r="X49" s="213">
        <f t="shared" si="35"/>
        <v>0</v>
      </c>
      <c r="Y49" s="60">
        <f t="shared" si="36"/>
        <v>0</v>
      </c>
      <c r="Z49" s="60">
        <f t="shared" si="37"/>
        <v>147000000</v>
      </c>
      <c r="AA49" s="60">
        <f t="shared" si="38"/>
        <v>0</v>
      </c>
      <c r="AB49" s="60">
        <f t="shared" si="39"/>
        <v>0</v>
      </c>
      <c r="AC49" s="61">
        <f t="shared" si="40"/>
        <v>0</v>
      </c>
      <c r="AD49" s="98">
        <f t="shared" si="41"/>
        <v>147000000</v>
      </c>
    </row>
    <row r="50" spans="2:30" ht="33.6" customHeight="1" thickBot="1" x14ac:dyDescent="0.35">
      <c r="B50" s="278" t="s">
        <v>247</v>
      </c>
      <c r="C50" s="296"/>
      <c r="D50" s="85" t="s">
        <v>42</v>
      </c>
      <c r="E50" s="85" t="s">
        <v>127</v>
      </c>
      <c r="F50" s="86">
        <v>10</v>
      </c>
      <c r="G50" s="85" t="s">
        <v>36</v>
      </c>
      <c r="H50" s="69"/>
      <c r="I50" s="69"/>
      <c r="J50" s="69"/>
      <c r="K50" s="69"/>
      <c r="L50" s="69"/>
      <c r="M50" s="74">
        <f t="shared" si="42"/>
        <v>0</v>
      </c>
      <c r="N50" s="82">
        <v>60000</v>
      </c>
      <c r="O50" s="58">
        <f t="shared" si="43"/>
        <v>0</v>
      </c>
      <c r="P50" s="58">
        <f t="shared" si="44"/>
        <v>0</v>
      </c>
      <c r="Q50" s="58">
        <f t="shared" si="45"/>
        <v>0</v>
      </c>
      <c r="R50" s="58">
        <f t="shared" si="46"/>
        <v>0</v>
      </c>
      <c r="S50" s="58">
        <f t="shared" si="47"/>
        <v>0</v>
      </c>
      <c r="T50" s="197">
        <f t="shared" si="48"/>
        <v>0</v>
      </c>
      <c r="U50" s="214">
        <f t="shared" si="35"/>
        <v>0</v>
      </c>
      <c r="V50" s="215">
        <f t="shared" si="35"/>
        <v>0</v>
      </c>
      <c r="W50" s="215">
        <f t="shared" si="35"/>
        <v>0</v>
      </c>
      <c r="X50" s="216">
        <f t="shared" si="35"/>
        <v>0</v>
      </c>
      <c r="Y50" s="64">
        <f t="shared" si="36"/>
        <v>0</v>
      </c>
      <c r="Z50" s="64">
        <f t="shared" si="37"/>
        <v>0</v>
      </c>
      <c r="AA50" s="64">
        <f t="shared" si="38"/>
        <v>0</v>
      </c>
      <c r="AB50" s="64">
        <f t="shared" si="39"/>
        <v>0</v>
      </c>
      <c r="AC50" s="65">
        <f t="shared" si="40"/>
        <v>0</v>
      </c>
      <c r="AD50" s="66">
        <f>SUM(Y50:AC50)</f>
        <v>0</v>
      </c>
    </row>
    <row r="51" spans="2:30" ht="15" thickBot="1" x14ac:dyDescent="0.35">
      <c r="C51" s="9"/>
      <c r="D51" s="9"/>
      <c r="E51" s="9"/>
      <c r="F51" s="9"/>
      <c r="G51" s="9"/>
      <c r="H51" s="9"/>
      <c r="I51" s="9"/>
      <c r="J51" s="9"/>
      <c r="K51" s="9"/>
      <c r="L51" s="9"/>
      <c r="M51" s="9"/>
      <c r="N51" s="37"/>
      <c r="O51" s="37"/>
      <c r="P51" s="37"/>
      <c r="Q51" s="37"/>
      <c r="R51" s="37"/>
      <c r="S51" s="37"/>
      <c r="T51" s="37"/>
      <c r="U51" s="37"/>
      <c r="V51" s="37"/>
      <c r="W51" s="37"/>
      <c r="X51" s="37"/>
      <c r="Y51" s="50"/>
      <c r="Z51" s="51"/>
      <c r="AA51" s="51"/>
      <c r="AB51" s="51"/>
      <c r="AC51" s="51"/>
      <c r="AD51" s="51"/>
    </row>
    <row r="52" spans="2:30" s="45" customFormat="1" ht="15" thickBot="1" x14ac:dyDescent="0.35">
      <c r="C52" s="47"/>
      <c r="D52" s="46"/>
      <c r="E52" s="46"/>
      <c r="F52" s="46"/>
      <c r="G52" s="46"/>
      <c r="H52" s="46"/>
      <c r="I52" s="46"/>
      <c r="J52" s="46"/>
      <c r="K52" s="46"/>
      <c r="L52" s="116"/>
      <c r="M52" s="117"/>
      <c r="N52" s="118" t="s">
        <v>110</v>
      </c>
      <c r="O52" s="112">
        <f>SUM(O39:O50)</f>
        <v>800000</v>
      </c>
      <c r="P52" s="113">
        <f t="shared" ref="P52:R52" si="49">SUM(P39:P50)</f>
        <v>2050000</v>
      </c>
      <c r="Q52" s="113">
        <f t="shared" si="49"/>
        <v>150000</v>
      </c>
      <c r="R52" s="113">
        <f t="shared" si="49"/>
        <v>0</v>
      </c>
      <c r="S52" s="114">
        <f t="shared" ref="S52" si="50">SUM(S39:S50)</f>
        <v>0</v>
      </c>
      <c r="T52" s="79">
        <f>SUM(O52:S52)</f>
        <v>3000000</v>
      </c>
      <c r="U52" s="203">
        <f>SUM(U39:U50)</f>
        <v>0</v>
      </c>
      <c r="V52" s="205">
        <f t="shared" ref="V52:X52" si="51">SUM(V39:V50)</f>
        <v>1000000</v>
      </c>
      <c r="W52" s="205">
        <f t="shared" si="51"/>
        <v>2000000</v>
      </c>
      <c r="X52" s="206">
        <f t="shared" si="51"/>
        <v>0</v>
      </c>
      <c r="Y52" s="95">
        <f>SUM(Y39:Y50)</f>
        <v>392000000</v>
      </c>
      <c r="Z52" s="96">
        <f t="shared" ref="Z52:AC52" si="52">SUM(Z39:Z50)</f>
        <v>1004500000</v>
      </c>
      <c r="AA52" s="96">
        <f t="shared" si="52"/>
        <v>73500000</v>
      </c>
      <c r="AB52" s="96">
        <f t="shared" si="52"/>
        <v>0</v>
      </c>
      <c r="AC52" s="96">
        <f t="shared" si="52"/>
        <v>0</v>
      </c>
      <c r="AD52" s="100">
        <f>SUM(Y52:AC52)</f>
        <v>1470000000</v>
      </c>
    </row>
    <row r="53" spans="2:30" x14ac:dyDescent="0.3">
      <c r="C53" s="9"/>
      <c r="D53" s="9"/>
      <c r="E53" s="9"/>
      <c r="F53" s="9"/>
      <c r="G53" s="9"/>
      <c r="H53" s="9"/>
      <c r="I53" s="9"/>
      <c r="J53" s="9"/>
      <c r="K53" s="9"/>
      <c r="L53" s="9"/>
      <c r="M53" s="9"/>
      <c r="N53" s="9"/>
      <c r="O53" s="3"/>
      <c r="P53" s="3"/>
      <c r="Q53" s="3"/>
      <c r="R53" s="3"/>
      <c r="S53" s="3"/>
      <c r="T53" s="12"/>
      <c r="U53" s="12"/>
      <c r="V53" s="12"/>
      <c r="W53" s="12"/>
      <c r="X53" s="12"/>
      <c r="Y53" s="50"/>
      <c r="Z53" s="51"/>
      <c r="AA53" s="51"/>
      <c r="AB53" s="51"/>
      <c r="AC53" s="51"/>
      <c r="AD53" s="51">
        <f>AD52/$Y$1</f>
        <v>3000000</v>
      </c>
    </row>
    <row r="54" spans="2:30" x14ac:dyDescent="0.3">
      <c r="C54" s="9"/>
      <c r="D54" s="9"/>
      <c r="E54" s="9"/>
      <c r="F54" s="9"/>
      <c r="G54" s="9"/>
      <c r="H54" s="9"/>
      <c r="I54" s="9"/>
      <c r="J54" s="9"/>
      <c r="K54" s="9"/>
      <c r="L54" s="9"/>
      <c r="M54" s="9"/>
      <c r="N54" s="9"/>
      <c r="O54" s="3"/>
      <c r="P54" s="3"/>
      <c r="Q54" s="3"/>
      <c r="R54" s="3"/>
      <c r="S54" s="3"/>
      <c r="T54" s="12"/>
      <c r="U54" s="12"/>
      <c r="V54" s="12"/>
      <c r="W54" s="12"/>
      <c r="X54" s="12"/>
      <c r="Y54" s="50"/>
      <c r="Z54" s="51"/>
      <c r="AA54" s="51"/>
      <c r="AB54" s="51"/>
      <c r="AC54" s="51"/>
      <c r="AD54" s="51"/>
    </row>
    <row r="55" spans="2:30" ht="15" thickBot="1" x14ac:dyDescent="0.35">
      <c r="C55" s="16"/>
      <c r="D55" s="9"/>
      <c r="E55" s="9"/>
      <c r="F55" s="9"/>
      <c r="G55" s="9"/>
      <c r="H55" s="9"/>
      <c r="I55" s="9"/>
      <c r="J55" s="5"/>
      <c r="K55" s="5"/>
      <c r="L55" s="5"/>
      <c r="M55" s="5"/>
      <c r="N55" s="4"/>
      <c r="O55" s="41"/>
      <c r="P55" s="41"/>
      <c r="Q55" s="41"/>
      <c r="R55" s="41"/>
      <c r="S55" s="41"/>
      <c r="T55" s="42"/>
      <c r="U55" s="42"/>
      <c r="V55" s="42"/>
      <c r="W55" s="42"/>
      <c r="X55" s="42"/>
      <c r="Y55" s="50"/>
      <c r="Z55" s="51"/>
      <c r="AA55" s="51"/>
      <c r="AB55" s="51"/>
      <c r="AC55" s="51"/>
      <c r="AD55" s="51"/>
    </row>
    <row r="56" spans="2:30" s="89" customFormat="1" ht="43.8" thickBot="1" x14ac:dyDescent="0.35">
      <c r="C56" s="94" t="s">
        <v>105</v>
      </c>
      <c r="D56" s="93" t="s">
        <v>7</v>
      </c>
      <c r="E56" s="93" t="str">
        <f>E16</f>
        <v>Fin.
AFD, EU, GCF, GVNT</v>
      </c>
      <c r="F56" s="93" t="str">
        <f>F16</f>
        <v>Durée de vie (an)</v>
      </c>
      <c r="G56" s="93" t="s">
        <v>34</v>
      </c>
      <c r="H56" s="90">
        <v>2021</v>
      </c>
      <c r="I56" s="90">
        <v>2022</v>
      </c>
      <c r="J56" s="90">
        <v>2023</v>
      </c>
      <c r="K56" s="90">
        <v>2024</v>
      </c>
      <c r="L56" s="90">
        <v>2025</v>
      </c>
      <c r="M56" s="87" t="s">
        <v>45</v>
      </c>
      <c r="N56" s="80" t="s">
        <v>46</v>
      </c>
      <c r="O56" s="91" t="s">
        <v>9</v>
      </c>
      <c r="P56" s="91" t="s">
        <v>10</v>
      </c>
      <c r="Q56" s="91" t="s">
        <v>11</v>
      </c>
      <c r="R56" s="91" t="s">
        <v>12</v>
      </c>
      <c r="S56" s="91" t="s">
        <v>48</v>
      </c>
      <c r="T56" s="207" t="s">
        <v>29</v>
      </c>
      <c r="U56" s="217"/>
      <c r="V56" s="218"/>
      <c r="W56" s="218"/>
      <c r="X56" s="219"/>
      <c r="Y56" s="208" t="s">
        <v>74</v>
      </c>
      <c r="Z56" s="92" t="s">
        <v>48</v>
      </c>
      <c r="AA56" s="92" t="s">
        <v>75</v>
      </c>
      <c r="AB56" s="92" t="s">
        <v>76</v>
      </c>
      <c r="AC56" s="97" t="s">
        <v>77</v>
      </c>
      <c r="AD56" s="99" t="s">
        <v>29</v>
      </c>
    </row>
    <row r="57" spans="2:30" x14ac:dyDescent="0.3">
      <c r="B57" s="278" t="s">
        <v>244</v>
      </c>
      <c r="C57" s="295"/>
      <c r="D57" s="101" t="s">
        <v>51</v>
      </c>
      <c r="E57" s="101"/>
      <c r="F57" s="102"/>
      <c r="G57" s="101" t="s">
        <v>35</v>
      </c>
      <c r="H57" s="103"/>
      <c r="I57" s="103"/>
      <c r="J57" s="103"/>
      <c r="K57" s="103"/>
      <c r="L57" s="103"/>
      <c r="M57" s="104">
        <f t="shared" ref="M57:M62" si="53">SUM(H57:L57)</f>
        <v>0</v>
      </c>
      <c r="N57" s="105">
        <v>15000</v>
      </c>
      <c r="O57" s="106">
        <f t="shared" ref="O57" si="54">H57*$N57</f>
        <v>0</v>
      </c>
      <c r="P57" s="106">
        <f t="shared" ref="P57" si="55">I57*$N57</f>
        <v>0</v>
      </c>
      <c r="Q57" s="106">
        <f t="shared" ref="Q57" si="56">J57*$N57</f>
        <v>0</v>
      </c>
      <c r="R57" s="106">
        <f t="shared" ref="R57" si="57">K57*$N57</f>
        <v>0</v>
      </c>
      <c r="S57" s="106">
        <f t="shared" ref="S57" si="58">L57*$N57</f>
        <v>0</v>
      </c>
      <c r="T57" s="199">
        <f t="shared" ref="T57" si="59">SUM(O57:S57)</f>
        <v>0</v>
      </c>
      <c r="U57" s="212">
        <f t="shared" ref="U57:X63" si="60">IF($E57=U$2,$T57,0)</f>
        <v>0</v>
      </c>
      <c r="V57" s="204">
        <f t="shared" si="60"/>
        <v>0</v>
      </c>
      <c r="W57" s="204">
        <f t="shared" si="60"/>
        <v>0</v>
      </c>
      <c r="X57" s="213">
        <f t="shared" si="60"/>
        <v>0</v>
      </c>
      <c r="Y57" s="110">
        <f t="shared" ref="Y57:AC63" si="61">O57*$Y$1</f>
        <v>0</v>
      </c>
      <c r="Z57" s="110">
        <f t="shared" si="61"/>
        <v>0</v>
      </c>
      <c r="AA57" s="110">
        <f t="shared" si="61"/>
        <v>0</v>
      </c>
      <c r="AB57" s="110">
        <f t="shared" si="61"/>
        <v>0</v>
      </c>
      <c r="AC57" s="111">
        <f t="shared" si="61"/>
        <v>0</v>
      </c>
      <c r="AD57" s="108">
        <f t="shared" ref="AD57:AD63" si="62">SUM(Y57:AC57)</f>
        <v>0</v>
      </c>
    </row>
    <row r="58" spans="2:30" ht="23.4" customHeight="1" x14ac:dyDescent="0.3">
      <c r="B58" s="278" t="s">
        <v>244</v>
      </c>
      <c r="C58" s="295"/>
      <c r="D58" s="83" t="s">
        <v>54</v>
      </c>
      <c r="E58" s="83" t="s">
        <v>127</v>
      </c>
      <c r="F58" s="84"/>
      <c r="G58" s="83" t="s">
        <v>40</v>
      </c>
      <c r="H58" s="68">
        <v>1</v>
      </c>
      <c r="I58" s="68">
        <v>1</v>
      </c>
      <c r="J58" s="68"/>
      <c r="K58" s="68"/>
      <c r="L58" s="68"/>
      <c r="M58" s="73">
        <f t="shared" si="53"/>
        <v>2</v>
      </c>
      <c r="N58" s="81">
        <v>300000</v>
      </c>
      <c r="O58" s="57">
        <f>H58*$N58</f>
        <v>300000</v>
      </c>
      <c r="P58" s="57">
        <f>I58*$N58</f>
        <v>300000</v>
      </c>
      <c r="Q58" s="57">
        <f>J58*$N58</f>
        <v>0</v>
      </c>
      <c r="R58" s="57">
        <f>K58*$N58</f>
        <v>0</v>
      </c>
      <c r="S58" s="57">
        <f>L58*$N58</f>
        <v>0</v>
      </c>
      <c r="T58" s="77">
        <f>SUM(O58:S58)</f>
        <v>600000</v>
      </c>
      <c r="U58" s="212">
        <f t="shared" si="60"/>
        <v>0</v>
      </c>
      <c r="V58" s="204">
        <f t="shared" si="60"/>
        <v>0</v>
      </c>
      <c r="W58" s="204">
        <f t="shared" si="60"/>
        <v>600000</v>
      </c>
      <c r="X58" s="213">
        <f t="shared" si="60"/>
        <v>0</v>
      </c>
      <c r="Y58" s="59">
        <f t="shared" ref="Y58:AC58" si="63">O58*$Y$15</f>
        <v>0</v>
      </c>
      <c r="Z58" s="60">
        <f t="shared" si="63"/>
        <v>0</v>
      </c>
      <c r="AA58" s="60">
        <f t="shared" si="63"/>
        <v>0</v>
      </c>
      <c r="AB58" s="60">
        <f t="shared" si="63"/>
        <v>0</v>
      </c>
      <c r="AC58" s="270">
        <f t="shared" si="63"/>
        <v>0</v>
      </c>
      <c r="AD58" s="274">
        <f t="shared" si="62"/>
        <v>0</v>
      </c>
    </row>
    <row r="59" spans="2:30" x14ac:dyDescent="0.3">
      <c r="B59" s="278" t="s">
        <v>244</v>
      </c>
      <c r="C59" s="295"/>
      <c r="D59" s="101" t="s">
        <v>52</v>
      </c>
      <c r="E59" s="101"/>
      <c r="F59" s="102"/>
      <c r="G59" s="101" t="s">
        <v>35</v>
      </c>
      <c r="H59" s="103"/>
      <c r="I59" s="103"/>
      <c r="J59" s="103"/>
      <c r="K59" s="103"/>
      <c r="L59" s="103"/>
      <c r="M59" s="104">
        <f t="shared" si="53"/>
        <v>0</v>
      </c>
      <c r="N59" s="105">
        <v>5000</v>
      </c>
      <c r="O59" s="106">
        <f t="shared" ref="O59:O63" si="64">H59*$N59</f>
        <v>0</v>
      </c>
      <c r="P59" s="106">
        <f t="shared" ref="P59:P63" si="65">I59*$N59</f>
        <v>0</v>
      </c>
      <c r="Q59" s="106">
        <f t="shared" ref="Q59:Q63" si="66">J59*$N59</f>
        <v>0</v>
      </c>
      <c r="R59" s="106">
        <f t="shared" ref="R59:R63" si="67">K59*$N59</f>
        <v>0</v>
      </c>
      <c r="S59" s="106">
        <f t="shared" ref="S59:S63" si="68">L59*$N59</f>
        <v>0</v>
      </c>
      <c r="T59" s="199">
        <f t="shared" ref="T59:T63" si="69">SUM(O59:S59)</f>
        <v>0</v>
      </c>
      <c r="U59" s="212">
        <f t="shared" si="60"/>
        <v>0</v>
      </c>
      <c r="V59" s="204">
        <f t="shared" si="60"/>
        <v>0</v>
      </c>
      <c r="W59" s="204">
        <f t="shared" si="60"/>
        <v>0</v>
      </c>
      <c r="X59" s="213">
        <f t="shared" si="60"/>
        <v>0</v>
      </c>
      <c r="Y59" s="110">
        <f t="shared" si="61"/>
        <v>0</v>
      </c>
      <c r="Z59" s="110">
        <f t="shared" si="61"/>
        <v>0</v>
      </c>
      <c r="AA59" s="110">
        <f t="shared" si="61"/>
        <v>0</v>
      </c>
      <c r="AB59" s="110">
        <f t="shared" si="61"/>
        <v>0</v>
      </c>
      <c r="AC59" s="111">
        <f t="shared" si="61"/>
        <v>0</v>
      </c>
      <c r="AD59" s="108">
        <f t="shared" si="62"/>
        <v>0</v>
      </c>
    </row>
    <row r="60" spans="2:30" x14ac:dyDescent="0.3">
      <c r="B60" s="278" t="s">
        <v>244</v>
      </c>
      <c r="C60" s="295"/>
      <c r="D60" s="101" t="s">
        <v>53</v>
      </c>
      <c r="E60" s="101"/>
      <c r="F60" s="102"/>
      <c r="G60" s="101" t="s">
        <v>35</v>
      </c>
      <c r="H60" s="103"/>
      <c r="I60" s="103"/>
      <c r="J60" s="103"/>
      <c r="K60" s="103"/>
      <c r="L60" s="103"/>
      <c r="M60" s="104">
        <f t="shared" si="53"/>
        <v>0</v>
      </c>
      <c r="N60" s="105">
        <v>20000</v>
      </c>
      <c r="O60" s="106">
        <f t="shared" si="64"/>
        <v>0</v>
      </c>
      <c r="P60" s="106">
        <f t="shared" si="65"/>
        <v>0</v>
      </c>
      <c r="Q60" s="106">
        <f t="shared" si="66"/>
        <v>0</v>
      </c>
      <c r="R60" s="106">
        <f t="shared" si="67"/>
        <v>0</v>
      </c>
      <c r="S60" s="106">
        <f t="shared" si="68"/>
        <v>0</v>
      </c>
      <c r="T60" s="199">
        <f t="shared" si="69"/>
        <v>0</v>
      </c>
      <c r="U60" s="212">
        <f t="shared" si="60"/>
        <v>0</v>
      </c>
      <c r="V60" s="204">
        <f t="shared" si="60"/>
        <v>0</v>
      </c>
      <c r="W60" s="204">
        <f t="shared" si="60"/>
        <v>0</v>
      </c>
      <c r="X60" s="213">
        <f t="shared" si="60"/>
        <v>0</v>
      </c>
      <c r="Y60" s="110">
        <f t="shared" si="61"/>
        <v>0</v>
      </c>
      <c r="Z60" s="110">
        <f t="shared" si="61"/>
        <v>0</v>
      </c>
      <c r="AA60" s="110">
        <f t="shared" si="61"/>
        <v>0</v>
      </c>
      <c r="AB60" s="110">
        <f t="shared" si="61"/>
        <v>0</v>
      </c>
      <c r="AC60" s="111">
        <f t="shared" si="61"/>
        <v>0</v>
      </c>
      <c r="AD60" s="108">
        <f t="shared" si="62"/>
        <v>0</v>
      </c>
    </row>
    <row r="61" spans="2:30" ht="43.2" x14ac:dyDescent="0.3">
      <c r="B61" s="278" t="s">
        <v>236</v>
      </c>
      <c r="C61" s="295"/>
      <c r="D61" s="101" t="s">
        <v>81</v>
      </c>
      <c r="E61" s="101" t="s">
        <v>127</v>
      </c>
      <c r="F61" s="102"/>
      <c r="G61" s="101" t="s">
        <v>40</v>
      </c>
      <c r="H61" s="103"/>
      <c r="I61" s="103">
        <v>1</v>
      </c>
      <c r="J61" s="103"/>
      <c r="K61" s="103"/>
      <c r="L61" s="103"/>
      <c r="M61" s="104">
        <f t="shared" si="53"/>
        <v>1</v>
      </c>
      <c r="N61" s="105">
        <v>300000</v>
      </c>
      <c r="O61" s="106">
        <f t="shared" si="64"/>
        <v>0</v>
      </c>
      <c r="P61" s="106">
        <f t="shared" si="65"/>
        <v>300000</v>
      </c>
      <c r="Q61" s="106">
        <f t="shared" si="66"/>
        <v>0</v>
      </c>
      <c r="R61" s="106">
        <f t="shared" si="67"/>
        <v>0</v>
      </c>
      <c r="S61" s="106">
        <f t="shared" si="68"/>
        <v>0</v>
      </c>
      <c r="T61" s="199">
        <f t="shared" si="69"/>
        <v>300000</v>
      </c>
      <c r="U61" s="212">
        <f t="shared" si="60"/>
        <v>0</v>
      </c>
      <c r="V61" s="204">
        <f t="shared" si="60"/>
        <v>0</v>
      </c>
      <c r="W61" s="204">
        <f t="shared" si="60"/>
        <v>300000</v>
      </c>
      <c r="X61" s="213">
        <f t="shared" si="60"/>
        <v>0</v>
      </c>
      <c r="Y61" s="110">
        <f t="shared" si="61"/>
        <v>0</v>
      </c>
      <c r="Z61" s="110">
        <f t="shared" si="61"/>
        <v>147000000</v>
      </c>
      <c r="AA61" s="110">
        <f t="shared" si="61"/>
        <v>0</v>
      </c>
      <c r="AB61" s="110">
        <f t="shared" si="61"/>
        <v>0</v>
      </c>
      <c r="AC61" s="111">
        <f t="shared" si="61"/>
        <v>0</v>
      </c>
      <c r="AD61" s="108">
        <f t="shared" si="62"/>
        <v>147000000</v>
      </c>
    </row>
    <row r="62" spans="2:30" ht="43.2" x14ac:dyDescent="0.3">
      <c r="B62" s="278" t="s">
        <v>245</v>
      </c>
      <c r="C62" s="295"/>
      <c r="D62" s="101" t="s">
        <v>55</v>
      </c>
      <c r="E62" s="101" t="s">
        <v>126</v>
      </c>
      <c r="F62" s="102"/>
      <c r="G62" s="101" t="s">
        <v>40</v>
      </c>
      <c r="H62" s="103"/>
      <c r="I62" s="103">
        <v>1</v>
      </c>
      <c r="J62" s="103"/>
      <c r="K62" s="103"/>
      <c r="L62" s="103"/>
      <c r="M62" s="104">
        <f t="shared" si="53"/>
        <v>1</v>
      </c>
      <c r="N62" s="105">
        <v>300000</v>
      </c>
      <c r="O62" s="106">
        <f t="shared" si="64"/>
        <v>0</v>
      </c>
      <c r="P62" s="106">
        <f t="shared" si="65"/>
        <v>300000</v>
      </c>
      <c r="Q62" s="106">
        <f t="shared" si="66"/>
        <v>0</v>
      </c>
      <c r="R62" s="106">
        <f t="shared" si="67"/>
        <v>0</v>
      </c>
      <c r="S62" s="106">
        <f t="shared" si="68"/>
        <v>0</v>
      </c>
      <c r="T62" s="199">
        <f t="shared" si="69"/>
        <v>300000</v>
      </c>
      <c r="U62" s="212">
        <f t="shared" si="60"/>
        <v>0</v>
      </c>
      <c r="V62" s="204">
        <f t="shared" si="60"/>
        <v>300000</v>
      </c>
      <c r="W62" s="204">
        <f t="shared" si="60"/>
        <v>0</v>
      </c>
      <c r="X62" s="213">
        <f t="shared" si="60"/>
        <v>0</v>
      </c>
      <c r="Y62" s="110">
        <f t="shared" si="61"/>
        <v>0</v>
      </c>
      <c r="Z62" s="110">
        <f t="shared" si="61"/>
        <v>147000000</v>
      </c>
      <c r="AA62" s="110">
        <f t="shared" si="61"/>
        <v>0</v>
      </c>
      <c r="AB62" s="110">
        <f t="shared" si="61"/>
        <v>0</v>
      </c>
      <c r="AC62" s="111">
        <f t="shared" si="61"/>
        <v>0</v>
      </c>
      <c r="AD62" s="108">
        <f t="shared" si="62"/>
        <v>147000000</v>
      </c>
    </row>
    <row r="63" spans="2:30" ht="58.2" thickBot="1" x14ac:dyDescent="0.35">
      <c r="B63" s="278" t="s">
        <v>252</v>
      </c>
      <c r="C63" s="296"/>
      <c r="D63" s="85" t="s">
        <v>56</v>
      </c>
      <c r="E63" s="85" t="s">
        <v>126</v>
      </c>
      <c r="F63" s="86"/>
      <c r="G63" s="85" t="s">
        <v>40</v>
      </c>
      <c r="H63" s="69"/>
      <c r="I63" s="69"/>
      <c r="J63" s="69">
        <v>1</v>
      </c>
      <c r="K63" s="69"/>
      <c r="L63" s="69"/>
      <c r="M63" s="74">
        <f>SUM(H63:L63)</f>
        <v>1</v>
      </c>
      <c r="N63" s="82">
        <v>300000</v>
      </c>
      <c r="O63" s="58">
        <f t="shared" si="64"/>
        <v>0</v>
      </c>
      <c r="P63" s="58">
        <f t="shared" si="65"/>
        <v>0</v>
      </c>
      <c r="Q63" s="58">
        <f t="shared" si="66"/>
        <v>300000</v>
      </c>
      <c r="R63" s="58">
        <f t="shared" si="67"/>
        <v>0</v>
      </c>
      <c r="S63" s="58">
        <f t="shared" si="68"/>
        <v>0</v>
      </c>
      <c r="T63" s="197">
        <f t="shared" si="69"/>
        <v>300000</v>
      </c>
      <c r="U63" s="214">
        <f t="shared" si="60"/>
        <v>0</v>
      </c>
      <c r="V63" s="215">
        <f t="shared" si="60"/>
        <v>300000</v>
      </c>
      <c r="W63" s="215">
        <f t="shared" si="60"/>
        <v>0</v>
      </c>
      <c r="X63" s="216">
        <f t="shared" si="60"/>
        <v>0</v>
      </c>
      <c r="Y63" s="64">
        <f t="shared" si="61"/>
        <v>0</v>
      </c>
      <c r="Z63" s="64">
        <f t="shared" si="61"/>
        <v>0</v>
      </c>
      <c r="AA63" s="64">
        <f t="shared" si="61"/>
        <v>147000000</v>
      </c>
      <c r="AB63" s="64">
        <f t="shared" si="61"/>
        <v>0</v>
      </c>
      <c r="AC63" s="65">
        <f t="shared" si="61"/>
        <v>0</v>
      </c>
      <c r="AD63" s="66">
        <f t="shared" si="62"/>
        <v>147000000</v>
      </c>
    </row>
    <row r="64" spans="2:30" ht="15" thickBot="1" x14ac:dyDescent="0.35">
      <c r="C64" s="16"/>
      <c r="D64" s="9"/>
      <c r="E64" s="9"/>
      <c r="F64" s="9"/>
      <c r="G64" s="9"/>
      <c r="H64" s="9"/>
      <c r="I64" s="9"/>
      <c r="J64" s="5"/>
      <c r="K64" s="5"/>
      <c r="L64" s="5"/>
      <c r="M64" s="5"/>
      <c r="N64" s="4"/>
      <c r="O64" s="39"/>
      <c r="P64" s="39"/>
      <c r="Q64" s="40"/>
      <c r="R64" s="40"/>
      <c r="S64" s="40"/>
      <c r="T64" s="41"/>
      <c r="U64" s="41"/>
      <c r="V64" s="41"/>
      <c r="W64" s="41"/>
      <c r="X64" s="41"/>
      <c r="Y64" s="50"/>
      <c r="Z64" s="51"/>
      <c r="AA64" s="51"/>
      <c r="AB64" s="51"/>
      <c r="AC64" s="51"/>
      <c r="AD64" s="51"/>
    </row>
    <row r="65" spans="2:30" s="45" customFormat="1" ht="15" thickBot="1" x14ac:dyDescent="0.35">
      <c r="C65" s="47"/>
      <c r="D65" s="46"/>
      <c r="E65" s="46"/>
      <c r="F65" s="46"/>
      <c r="G65" s="46"/>
      <c r="H65" s="46"/>
      <c r="I65" s="46"/>
      <c r="J65" s="46"/>
      <c r="K65" s="46"/>
      <c r="L65" s="116"/>
      <c r="M65" s="117"/>
      <c r="N65" s="118" t="s">
        <v>112</v>
      </c>
      <c r="O65" s="112">
        <f>SUM(O57:O63)</f>
        <v>300000</v>
      </c>
      <c r="P65" s="113">
        <f>SUM(P57:P63)</f>
        <v>900000</v>
      </c>
      <c r="Q65" s="113">
        <f>SUM(Q57:Q63)</f>
        <v>300000</v>
      </c>
      <c r="R65" s="113">
        <f>SUM(R57:R63)</f>
        <v>0</v>
      </c>
      <c r="S65" s="114">
        <f>SUM(S57:S63)</f>
        <v>0</v>
      </c>
      <c r="T65" s="79">
        <f>SUM(O65:S65)</f>
        <v>1500000</v>
      </c>
      <c r="U65" s="203">
        <f t="shared" ref="U65:AC65" si="70">SUM(U57:U63)</f>
        <v>0</v>
      </c>
      <c r="V65" s="205">
        <f t="shared" si="70"/>
        <v>600000</v>
      </c>
      <c r="W65" s="205">
        <f t="shared" si="70"/>
        <v>900000</v>
      </c>
      <c r="X65" s="206">
        <f t="shared" si="70"/>
        <v>0</v>
      </c>
      <c r="Y65" s="95">
        <f t="shared" si="70"/>
        <v>0</v>
      </c>
      <c r="Z65" s="96">
        <f t="shared" si="70"/>
        <v>294000000</v>
      </c>
      <c r="AA65" s="96">
        <f t="shared" si="70"/>
        <v>147000000</v>
      </c>
      <c r="AB65" s="96">
        <f t="shared" si="70"/>
        <v>0</v>
      </c>
      <c r="AC65" s="96">
        <f t="shared" si="70"/>
        <v>0</v>
      </c>
      <c r="AD65" s="100">
        <f>SUM(Y65:AC65)</f>
        <v>441000000</v>
      </c>
    </row>
    <row r="66" spans="2:30" s="2" customFormat="1" x14ac:dyDescent="0.3">
      <c r="C66" s="16"/>
      <c r="D66" s="9"/>
      <c r="E66" s="9"/>
      <c r="F66" s="9"/>
      <c r="G66" s="9"/>
      <c r="H66" s="9"/>
      <c r="I66" s="9"/>
      <c r="J66" s="5"/>
      <c r="K66" s="5"/>
      <c r="L66" s="5"/>
      <c r="M66" s="5"/>
      <c r="N66" s="4"/>
      <c r="O66" s="41"/>
      <c r="P66" s="41"/>
      <c r="Q66" s="41"/>
      <c r="R66" s="41"/>
      <c r="S66" s="41"/>
      <c r="T66" s="42"/>
      <c r="U66" s="42"/>
      <c r="V66" s="42"/>
      <c r="W66" s="42"/>
      <c r="X66" s="42"/>
      <c r="Y66" s="53"/>
      <c r="Z66" s="53"/>
      <c r="AA66" s="53"/>
      <c r="AB66" s="53"/>
      <c r="AC66" s="53"/>
      <c r="AD66" s="51">
        <f>AD65/$Y$1</f>
        <v>900000</v>
      </c>
    </row>
    <row r="67" spans="2:30" ht="15" thickBot="1" x14ac:dyDescent="0.35">
      <c r="C67" s="16"/>
      <c r="D67" s="9"/>
      <c r="E67" s="9"/>
      <c r="F67" s="9"/>
      <c r="G67" s="9"/>
      <c r="H67" s="9"/>
      <c r="I67" s="9"/>
      <c r="J67" s="5"/>
      <c r="K67" s="5"/>
      <c r="L67" s="5"/>
      <c r="M67" s="5"/>
      <c r="N67" s="4"/>
      <c r="O67" s="41"/>
      <c r="P67" s="41"/>
      <c r="Q67" s="41"/>
      <c r="R67" s="41"/>
      <c r="S67" s="41"/>
      <c r="T67" s="42"/>
      <c r="U67" s="42"/>
      <c r="V67" s="42"/>
      <c r="W67" s="42"/>
      <c r="X67" s="42"/>
      <c r="Y67" s="50"/>
      <c r="Z67" s="51"/>
      <c r="AA67" s="51"/>
      <c r="AB67" s="51"/>
      <c r="AC67" s="51"/>
      <c r="AD67" s="51"/>
    </row>
    <row r="68" spans="2:30" s="89" customFormat="1" ht="43.8" thickBot="1" x14ac:dyDescent="0.35">
      <c r="C68" s="94" t="s">
        <v>105</v>
      </c>
      <c r="D68" s="93" t="s">
        <v>7</v>
      </c>
      <c r="E68" s="93" t="str">
        <f>E16</f>
        <v>Fin.
AFD, EU, GCF, GVNT</v>
      </c>
      <c r="F68" s="93" t="str">
        <f>F16</f>
        <v>Durée de vie (an)</v>
      </c>
      <c r="G68" s="93" t="s">
        <v>34</v>
      </c>
      <c r="H68" s="90">
        <v>2021</v>
      </c>
      <c r="I68" s="90">
        <v>2022</v>
      </c>
      <c r="J68" s="90">
        <v>2023</v>
      </c>
      <c r="K68" s="90">
        <v>2024</v>
      </c>
      <c r="L68" s="90">
        <v>2025</v>
      </c>
      <c r="M68" s="87" t="s">
        <v>45</v>
      </c>
      <c r="N68" s="80" t="s">
        <v>46</v>
      </c>
      <c r="O68" s="91" t="s">
        <v>9</v>
      </c>
      <c r="P68" s="91" t="s">
        <v>10</v>
      </c>
      <c r="Q68" s="91" t="s">
        <v>11</v>
      </c>
      <c r="R68" s="91" t="s">
        <v>12</v>
      </c>
      <c r="S68" s="91" t="s">
        <v>48</v>
      </c>
      <c r="T68" s="207" t="s">
        <v>29</v>
      </c>
      <c r="U68" s="217"/>
      <c r="V68" s="218"/>
      <c r="W68" s="218"/>
      <c r="X68" s="219"/>
      <c r="Y68" s="208" t="s">
        <v>74</v>
      </c>
      <c r="Z68" s="92" t="s">
        <v>48</v>
      </c>
      <c r="AA68" s="92" t="s">
        <v>75</v>
      </c>
      <c r="AB68" s="92" t="s">
        <v>76</v>
      </c>
      <c r="AC68" s="97" t="s">
        <v>77</v>
      </c>
      <c r="AD68" s="99" t="s">
        <v>29</v>
      </c>
    </row>
    <row r="69" spans="2:30" x14ac:dyDescent="0.3">
      <c r="B69" s="278" t="s">
        <v>244</v>
      </c>
      <c r="C69" s="299" t="s">
        <v>50</v>
      </c>
      <c r="D69" s="83" t="s">
        <v>70</v>
      </c>
      <c r="E69" s="83" t="s">
        <v>127</v>
      </c>
      <c r="F69" s="84"/>
      <c r="G69" s="83" t="s">
        <v>66</v>
      </c>
      <c r="H69" s="68"/>
      <c r="I69" s="68">
        <v>0.25</v>
      </c>
      <c r="J69" s="68">
        <v>0.75</v>
      </c>
      <c r="K69" s="68"/>
      <c r="L69" s="68"/>
      <c r="M69" s="168">
        <f>SUM(H69:L69)</f>
        <v>1</v>
      </c>
      <c r="N69" s="81">
        <v>500000</v>
      </c>
      <c r="O69" s="57">
        <f>H69*$N69</f>
        <v>0</v>
      </c>
      <c r="P69" s="57">
        <f>I69*$N69</f>
        <v>125000</v>
      </c>
      <c r="Q69" s="57">
        <f>J69*$N69</f>
        <v>375000</v>
      </c>
      <c r="R69" s="57">
        <f>K69*$N69</f>
        <v>0</v>
      </c>
      <c r="S69" s="57">
        <f>L69*$N69</f>
        <v>0</v>
      </c>
      <c r="T69" s="196">
        <f>SUM(O69:S69)</f>
        <v>500000</v>
      </c>
      <c r="U69" s="212">
        <f t="shared" ref="U69:X74" si="71">IF($E69=U$2,$T69,0)</f>
        <v>0</v>
      </c>
      <c r="V69" s="204">
        <f t="shared" si="71"/>
        <v>0</v>
      </c>
      <c r="W69" s="204">
        <f t="shared" si="71"/>
        <v>500000</v>
      </c>
      <c r="X69" s="213">
        <f t="shared" si="71"/>
        <v>0</v>
      </c>
      <c r="Y69" s="60">
        <f t="shared" ref="Y69:AC74" si="72">O69*$Y$1</f>
        <v>0</v>
      </c>
      <c r="Z69" s="60">
        <f t="shared" si="72"/>
        <v>61250000</v>
      </c>
      <c r="AA69" s="60">
        <f t="shared" si="72"/>
        <v>183750000</v>
      </c>
      <c r="AB69" s="60">
        <f t="shared" si="72"/>
        <v>0</v>
      </c>
      <c r="AC69" s="61">
        <f t="shared" si="72"/>
        <v>0</v>
      </c>
      <c r="AD69" s="98">
        <f t="shared" ref="AD69:AD74" si="73">SUM(Y69:AC69)</f>
        <v>245000000</v>
      </c>
    </row>
    <row r="70" spans="2:30" ht="28.8" x14ac:dyDescent="0.3">
      <c r="B70" s="278" t="s">
        <v>245</v>
      </c>
      <c r="C70" s="295"/>
      <c r="D70" s="101" t="s">
        <v>67</v>
      </c>
      <c r="E70" s="101" t="s">
        <v>127</v>
      </c>
      <c r="F70" s="102"/>
      <c r="G70" s="101" t="s">
        <v>66</v>
      </c>
      <c r="H70" s="103">
        <v>0.5</v>
      </c>
      <c r="I70" s="103">
        <v>0.5</v>
      </c>
      <c r="J70" s="103"/>
      <c r="K70" s="103"/>
      <c r="L70" s="103"/>
      <c r="M70" s="168">
        <f t="shared" ref="M70:M73" si="74">SUM(H70:L70)</f>
        <v>1</v>
      </c>
      <c r="N70" s="105">
        <v>360000</v>
      </c>
      <c r="O70" s="106">
        <f t="shared" ref="O70:O74" si="75">H70*$N70</f>
        <v>180000</v>
      </c>
      <c r="P70" s="106">
        <f t="shared" ref="P70:P74" si="76">I70*$N70</f>
        <v>180000</v>
      </c>
      <c r="Q70" s="106">
        <f t="shared" ref="Q70:Q74" si="77">J70*$N70</f>
        <v>0</v>
      </c>
      <c r="R70" s="106">
        <f t="shared" ref="R70:S74" si="78">K70*$N70</f>
        <v>0</v>
      </c>
      <c r="S70" s="106">
        <f t="shared" si="78"/>
        <v>0</v>
      </c>
      <c r="T70" s="199">
        <f t="shared" ref="T70:T74" si="79">SUM(O70:S70)</f>
        <v>360000</v>
      </c>
      <c r="U70" s="212">
        <f t="shared" si="71"/>
        <v>0</v>
      </c>
      <c r="V70" s="204">
        <f t="shared" si="71"/>
        <v>0</v>
      </c>
      <c r="W70" s="204">
        <f t="shared" si="71"/>
        <v>360000</v>
      </c>
      <c r="X70" s="213">
        <f t="shared" si="71"/>
        <v>0</v>
      </c>
      <c r="Y70" s="110">
        <f t="shared" si="72"/>
        <v>88200000</v>
      </c>
      <c r="Z70" s="110">
        <f t="shared" si="72"/>
        <v>88200000</v>
      </c>
      <c r="AA70" s="110">
        <f t="shared" si="72"/>
        <v>0</v>
      </c>
      <c r="AB70" s="110">
        <f t="shared" si="72"/>
        <v>0</v>
      </c>
      <c r="AC70" s="111">
        <f t="shared" si="72"/>
        <v>0</v>
      </c>
      <c r="AD70" s="108">
        <f t="shared" si="73"/>
        <v>176400000</v>
      </c>
    </row>
    <row r="71" spans="2:30" x14ac:dyDescent="0.3">
      <c r="B71" s="278" t="s">
        <v>247</v>
      </c>
      <c r="C71" s="295"/>
      <c r="D71" s="101" t="s">
        <v>16</v>
      </c>
      <c r="E71" s="101" t="s">
        <v>127</v>
      </c>
      <c r="F71" s="102"/>
      <c r="G71" s="101" t="s">
        <v>40</v>
      </c>
      <c r="H71" s="103"/>
      <c r="I71" s="103">
        <v>1</v>
      </c>
      <c r="J71" s="166">
        <v>1</v>
      </c>
      <c r="K71" s="166"/>
      <c r="L71" s="103"/>
      <c r="M71" s="168">
        <f t="shared" si="74"/>
        <v>2</v>
      </c>
      <c r="N71" s="105">
        <v>150000</v>
      </c>
      <c r="O71" s="106">
        <f t="shared" si="75"/>
        <v>0</v>
      </c>
      <c r="P71" s="106">
        <f t="shared" si="76"/>
        <v>150000</v>
      </c>
      <c r="Q71" s="106">
        <f t="shared" si="77"/>
        <v>150000</v>
      </c>
      <c r="R71" s="106">
        <f t="shared" si="78"/>
        <v>0</v>
      </c>
      <c r="S71" s="106">
        <f t="shared" si="78"/>
        <v>0</v>
      </c>
      <c r="T71" s="199">
        <f t="shared" si="79"/>
        <v>300000</v>
      </c>
      <c r="U71" s="212">
        <f t="shared" si="71"/>
        <v>0</v>
      </c>
      <c r="V71" s="204">
        <f t="shared" si="71"/>
        <v>0</v>
      </c>
      <c r="W71" s="204">
        <f t="shared" si="71"/>
        <v>300000</v>
      </c>
      <c r="X71" s="213">
        <f t="shared" si="71"/>
        <v>0</v>
      </c>
      <c r="Y71" s="110">
        <f t="shared" si="72"/>
        <v>0</v>
      </c>
      <c r="Z71" s="110">
        <f t="shared" si="72"/>
        <v>73500000</v>
      </c>
      <c r="AA71" s="110">
        <f t="shared" si="72"/>
        <v>73500000</v>
      </c>
      <c r="AB71" s="110">
        <f t="shared" si="72"/>
        <v>0</v>
      </c>
      <c r="AC71" s="111">
        <f t="shared" si="72"/>
        <v>0</v>
      </c>
      <c r="AD71" s="108">
        <f t="shared" si="73"/>
        <v>147000000</v>
      </c>
    </row>
    <row r="72" spans="2:30" x14ac:dyDescent="0.3">
      <c r="B72" s="278" t="s">
        <v>247</v>
      </c>
      <c r="C72" s="295"/>
      <c r="D72" s="101" t="s">
        <v>168</v>
      </c>
      <c r="E72" s="101" t="s">
        <v>127</v>
      </c>
      <c r="F72" s="102"/>
      <c r="G72" s="101" t="s">
        <v>40</v>
      </c>
      <c r="H72" s="103"/>
      <c r="I72" s="103"/>
      <c r="J72" s="166">
        <v>1</v>
      </c>
      <c r="K72" s="103">
        <v>1</v>
      </c>
      <c r="L72" s="166"/>
      <c r="M72" s="168">
        <f t="shared" ref="M72" si="80">SUM(H72:L72)</f>
        <v>2</v>
      </c>
      <c r="N72" s="105">
        <v>150000</v>
      </c>
      <c r="O72" s="106">
        <f t="shared" ref="O72" si="81">H72*$N72</f>
        <v>0</v>
      </c>
      <c r="P72" s="106">
        <f t="shared" ref="P72" si="82">I72*$N72</f>
        <v>0</v>
      </c>
      <c r="Q72" s="106">
        <f t="shared" ref="Q72" si="83">J72*$N72</f>
        <v>150000</v>
      </c>
      <c r="R72" s="106">
        <f t="shared" ref="R72" si="84">K72*$N72</f>
        <v>150000</v>
      </c>
      <c r="S72" s="106">
        <f t="shared" ref="S72" si="85">L72*$N72</f>
        <v>0</v>
      </c>
      <c r="T72" s="199">
        <f t="shared" ref="T72" si="86">SUM(O72:S72)</f>
        <v>300000</v>
      </c>
      <c r="U72" s="212">
        <f t="shared" si="71"/>
        <v>0</v>
      </c>
      <c r="V72" s="204">
        <f t="shared" si="71"/>
        <v>0</v>
      </c>
      <c r="W72" s="204">
        <f t="shared" si="71"/>
        <v>300000</v>
      </c>
      <c r="X72" s="213">
        <f t="shared" si="71"/>
        <v>0</v>
      </c>
      <c r="Y72" s="110">
        <f t="shared" ref="Y72" si="87">O72*$Y$1</f>
        <v>0</v>
      </c>
      <c r="Z72" s="110">
        <f t="shared" ref="Z72" si="88">P72*$Y$1</f>
        <v>0</v>
      </c>
      <c r="AA72" s="110">
        <f t="shared" ref="AA72" si="89">Q72*$Y$1</f>
        <v>73500000</v>
      </c>
      <c r="AB72" s="110">
        <f t="shared" ref="AB72" si="90">R72*$Y$1</f>
        <v>73500000</v>
      </c>
      <c r="AC72" s="111">
        <f t="shared" ref="AC72" si="91">S72*$Y$1</f>
        <v>0</v>
      </c>
      <c r="AD72" s="108">
        <f t="shared" ref="AD72" si="92">SUM(Y72:AC72)</f>
        <v>147000000</v>
      </c>
    </row>
    <row r="73" spans="2:30" x14ac:dyDescent="0.3">
      <c r="B73" s="278" t="s">
        <v>247</v>
      </c>
      <c r="C73" s="295"/>
      <c r="D73" s="101" t="s">
        <v>27</v>
      </c>
      <c r="E73" s="101" t="s">
        <v>127</v>
      </c>
      <c r="F73" s="102"/>
      <c r="G73" s="101" t="s">
        <v>40</v>
      </c>
      <c r="H73" s="103"/>
      <c r="I73" s="103"/>
      <c r="J73" s="166">
        <v>1</v>
      </c>
      <c r="K73" s="103">
        <v>1</v>
      </c>
      <c r="L73" s="166"/>
      <c r="M73" s="168">
        <f t="shared" si="74"/>
        <v>2</v>
      </c>
      <c r="N73" s="105">
        <v>150000</v>
      </c>
      <c r="O73" s="106">
        <f t="shared" si="75"/>
        <v>0</v>
      </c>
      <c r="P73" s="106">
        <f t="shared" si="76"/>
        <v>0</v>
      </c>
      <c r="Q73" s="106">
        <f t="shared" si="77"/>
        <v>150000</v>
      </c>
      <c r="R73" s="106">
        <f t="shared" si="78"/>
        <v>150000</v>
      </c>
      <c r="S73" s="106">
        <f t="shared" si="78"/>
        <v>0</v>
      </c>
      <c r="T73" s="199">
        <f t="shared" si="79"/>
        <v>300000</v>
      </c>
      <c r="U73" s="212">
        <f t="shared" si="71"/>
        <v>0</v>
      </c>
      <c r="V73" s="204">
        <f t="shared" si="71"/>
        <v>0</v>
      </c>
      <c r="W73" s="204">
        <f t="shared" si="71"/>
        <v>300000</v>
      </c>
      <c r="X73" s="213">
        <f t="shared" si="71"/>
        <v>0</v>
      </c>
      <c r="Y73" s="110">
        <f t="shared" si="72"/>
        <v>0</v>
      </c>
      <c r="Z73" s="110">
        <f t="shared" si="72"/>
        <v>0</v>
      </c>
      <c r="AA73" s="110">
        <f t="shared" si="72"/>
        <v>73500000</v>
      </c>
      <c r="AB73" s="110">
        <f t="shared" si="72"/>
        <v>73500000</v>
      </c>
      <c r="AC73" s="111">
        <f t="shared" si="72"/>
        <v>0</v>
      </c>
      <c r="AD73" s="108">
        <f t="shared" si="73"/>
        <v>147000000</v>
      </c>
    </row>
    <row r="74" spans="2:30" ht="15" thickBot="1" x14ac:dyDescent="0.35">
      <c r="B74" s="278" t="s">
        <v>247</v>
      </c>
      <c r="C74" s="296"/>
      <c r="D74" s="85" t="s">
        <v>28</v>
      </c>
      <c r="E74" s="85" t="s">
        <v>127</v>
      </c>
      <c r="F74" s="86"/>
      <c r="G74" s="85" t="s">
        <v>40</v>
      </c>
      <c r="H74" s="69">
        <v>1</v>
      </c>
      <c r="I74" s="69">
        <v>1</v>
      </c>
      <c r="J74" s="69"/>
      <c r="K74" s="167"/>
      <c r="L74" s="69"/>
      <c r="M74" s="169">
        <f>SUM(H74:L74)</f>
        <v>2</v>
      </c>
      <c r="N74" s="82">
        <v>150000</v>
      </c>
      <c r="O74" s="58">
        <f t="shared" si="75"/>
        <v>150000</v>
      </c>
      <c r="P74" s="58">
        <f t="shared" si="76"/>
        <v>150000</v>
      </c>
      <c r="Q74" s="58">
        <f t="shared" si="77"/>
        <v>0</v>
      </c>
      <c r="R74" s="58">
        <f t="shared" si="78"/>
        <v>0</v>
      </c>
      <c r="S74" s="58">
        <f t="shared" si="78"/>
        <v>0</v>
      </c>
      <c r="T74" s="197">
        <f t="shared" si="79"/>
        <v>300000</v>
      </c>
      <c r="U74" s="214">
        <f t="shared" si="71"/>
        <v>0</v>
      </c>
      <c r="V74" s="215">
        <f t="shared" si="71"/>
        <v>0</v>
      </c>
      <c r="W74" s="215">
        <f t="shared" si="71"/>
        <v>300000</v>
      </c>
      <c r="X74" s="216">
        <f t="shared" si="71"/>
        <v>0</v>
      </c>
      <c r="Y74" s="64">
        <f t="shared" si="72"/>
        <v>73500000</v>
      </c>
      <c r="Z74" s="64">
        <f t="shared" si="72"/>
        <v>73500000</v>
      </c>
      <c r="AA74" s="64">
        <f t="shared" si="72"/>
        <v>0</v>
      </c>
      <c r="AB74" s="64">
        <f t="shared" si="72"/>
        <v>0</v>
      </c>
      <c r="AC74" s="65">
        <f t="shared" si="72"/>
        <v>0</v>
      </c>
      <c r="AD74" s="66">
        <f t="shared" si="73"/>
        <v>147000000</v>
      </c>
    </row>
    <row r="75" spans="2:30" ht="15" thickBot="1" x14ac:dyDescent="0.35">
      <c r="C75" s="16"/>
      <c r="D75" s="9"/>
      <c r="E75" s="9"/>
      <c r="F75" s="9"/>
      <c r="G75" s="9"/>
      <c r="H75" s="9"/>
      <c r="I75" s="9"/>
      <c r="J75" s="5"/>
      <c r="K75" s="5"/>
      <c r="L75" s="5"/>
      <c r="M75" s="5"/>
      <c r="N75" s="4"/>
      <c r="O75" s="39"/>
      <c r="P75" s="39"/>
      <c r="Q75" s="40"/>
      <c r="R75" s="40"/>
      <c r="S75" s="40"/>
      <c r="T75" s="41"/>
      <c r="U75" s="41"/>
      <c r="V75" s="41"/>
      <c r="W75" s="41"/>
      <c r="X75" s="41"/>
      <c r="Y75" s="50"/>
      <c r="Z75" s="51"/>
      <c r="AA75" s="51"/>
      <c r="AB75" s="51"/>
      <c r="AC75" s="51"/>
      <c r="AD75" s="51"/>
    </row>
    <row r="76" spans="2:30" s="45" customFormat="1" ht="15" thickBot="1" x14ac:dyDescent="0.35">
      <c r="C76" s="47"/>
      <c r="D76" s="46"/>
      <c r="E76" s="46"/>
      <c r="F76" s="46"/>
      <c r="G76" s="46"/>
      <c r="H76" s="46"/>
      <c r="I76" s="46"/>
      <c r="J76" s="46"/>
      <c r="K76" s="46"/>
      <c r="L76" s="116"/>
      <c r="M76" s="117"/>
      <c r="N76" s="118" t="s">
        <v>113</v>
      </c>
      <c r="O76" s="112">
        <f>SUM(O69:O74)</f>
        <v>330000</v>
      </c>
      <c r="P76" s="113">
        <f>SUM(P69:P74)</f>
        <v>605000</v>
      </c>
      <c r="Q76" s="113">
        <f>SUM(Q69:Q74)</f>
        <v>825000</v>
      </c>
      <c r="R76" s="113">
        <f>SUM(R69:R74)</f>
        <v>300000</v>
      </c>
      <c r="S76" s="114">
        <f>SUM(S69:S74)</f>
        <v>0</v>
      </c>
      <c r="T76" s="79">
        <f>SUM(O76:S76)</f>
        <v>2060000</v>
      </c>
      <c r="U76" s="203">
        <f>SUM(U69:U74)</f>
        <v>0</v>
      </c>
      <c r="V76" s="205">
        <f t="shared" ref="V76:X76" si="93">SUM(V69:V74)</f>
        <v>0</v>
      </c>
      <c r="W76" s="205">
        <f>SUM(W69:W74)</f>
        <v>2060000</v>
      </c>
      <c r="X76" s="206">
        <f t="shared" si="93"/>
        <v>0</v>
      </c>
      <c r="Y76" s="95">
        <f>SUM(Y69:Y74)</f>
        <v>161700000</v>
      </c>
      <c r="Z76" s="96">
        <f t="shared" ref="Z76:AC76" si="94">SUM(Z69:Z74)</f>
        <v>296450000</v>
      </c>
      <c r="AA76" s="96">
        <f t="shared" si="94"/>
        <v>404250000</v>
      </c>
      <c r="AB76" s="96">
        <f t="shared" si="94"/>
        <v>147000000</v>
      </c>
      <c r="AC76" s="96">
        <f t="shared" si="94"/>
        <v>0</v>
      </c>
      <c r="AD76" s="100">
        <f>SUM(Y76:AC76)</f>
        <v>1009400000</v>
      </c>
    </row>
    <row r="77" spans="2:30" s="2" customFormat="1" x14ac:dyDescent="0.3">
      <c r="C77" s="16"/>
      <c r="D77" s="9"/>
      <c r="E77" s="9"/>
      <c r="F77" s="9"/>
      <c r="G77" s="9"/>
      <c r="H77" s="9"/>
      <c r="I77" s="9"/>
      <c r="J77" s="5"/>
      <c r="K77" s="5"/>
      <c r="L77" s="5"/>
      <c r="M77" s="5"/>
      <c r="N77" s="4"/>
      <c r="O77" s="41"/>
      <c r="P77" s="41"/>
      <c r="Q77" s="41"/>
      <c r="R77" s="41"/>
      <c r="S77" s="41"/>
      <c r="T77" s="42"/>
      <c r="U77" s="42"/>
      <c r="V77" s="42"/>
      <c r="W77" s="42"/>
      <c r="X77" s="42"/>
      <c r="Y77" s="53"/>
      <c r="Z77" s="53"/>
      <c r="AA77" s="53"/>
      <c r="AB77" s="53"/>
      <c r="AC77" s="53"/>
      <c r="AD77" s="51">
        <f>AD76/$Y$1</f>
        <v>2060000</v>
      </c>
    </row>
    <row r="78" spans="2:30" x14ac:dyDescent="0.3">
      <c r="C78" s="16"/>
      <c r="D78" s="9"/>
      <c r="E78" s="9"/>
      <c r="F78" s="9"/>
      <c r="G78" s="9"/>
      <c r="H78" s="9"/>
      <c r="I78" s="9"/>
      <c r="J78" s="5"/>
      <c r="K78" s="5"/>
      <c r="L78" s="5"/>
      <c r="M78" s="5"/>
      <c r="N78" s="4"/>
      <c r="O78" s="41"/>
      <c r="P78" s="41"/>
      <c r="Q78" s="41"/>
      <c r="R78" s="41"/>
      <c r="S78" s="41"/>
      <c r="T78" s="42"/>
      <c r="U78" s="42"/>
      <c r="V78" s="42"/>
      <c r="W78" s="42"/>
      <c r="X78" s="42"/>
      <c r="Y78" s="50"/>
      <c r="Z78" s="51"/>
      <c r="AA78" s="51"/>
      <c r="AB78" s="51"/>
      <c r="AC78" s="51"/>
      <c r="AD78" s="51"/>
    </row>
    <row r="79" spans="2:30" ht="15" thickBot="1" x14ac:dyDescent="0.35">
      <c r="C79" s="16"/>
      <c r="D79" s="9"/>
      <c r="E79" s="9"/>
      <c r="F79" s="9"/>
      <c r="G79" s="9"/>
      <c r="H79" s="9"/>
      <c r="I79" s="9"/>
      <c r="J79" s="5"/>
      <c r="K79" s="5"/>
      <c r="L79" s="5"/>
      <c r="M79" s="5"/>
      <c r="N79" s="4"/>
      <c r="O79" s="41"/>
      <c r="P79" s="41"/>
      <c r="Q79" s="41"/>
      <c r="R79" s="41"/>
      <c r="S79" s="41"/>
      <c r="T79" s="42"/>
      <c r="U79" s="42"/>
      <c r="V79" s="42"/>
      <c r="W79" s="42"/>
      <c r="X79" s="42"/>
      <c r="Y79" s="50"/>
      <c r="Z79" s="51"/>
      <c r="AA79" s="51"/>
      <c r="AB79" s="51"/>
      <c r="AC79" s="51"/>
      <c r="AD79" s="51"/>
    </row>
    <row r="80" spans="2:30" ht="29.4" thickBot="1" x14ac:dyDescent="0.35">
      <c r="C80" s="120"/>
      <c r="D80" s="121"/>
      <c r="E80" s="121"/>
      <c r="F80" s="121"/>
      <c r="G80" s="121"/>
      <c r="H80" s="121"/>
      <c r="I80" s="121"/>
      <c r="J80" s="122"/>
      <c r="K80" s="122"/>
      <c r="L80" s="122"/>
      <c r="M80" s="122"/>
      <c r="N80" s="123"/>
      <c r="O80" s="129" t="s">
        <v>74</v>
      </c>
      <c r="P80" s="129" t="s">
        <v>48</v>
      </c>
      <c r="Q80" s="129" t="s">
        <v>75</v>
      </c>
      <c r="R80" s="129" t="s">
        <v>76</v>
      </c>
      <c r="S80" s="130" t="s">
        <v>77</v>
      </c>
      <c r="T80" s="134" t="s">
        <v>64</v>
      </c>
      <c r="U80" s="200"/>
      <c r="V80" s="200"/>
      <c r="W80" s="200"/>
      <c r="X80" s="200"/>
      <c r="Y80" s="52" t="s">
        <v>74</v>
      </c>
      <c r="Z80" s="52" t="s">
        <v>48</v>
      </c>
      <c r="AA80" s="52" t="s">
        <v>75</v>
      </c>
      <c r="AB80" s="52" t="s">
        <v>76</v>
      </c>
      <c r="AC80" s="52" t="s">
        <v>77</v>
      </c>
      <c r="AD80" s="54" t="s">
        <v>0</v>
      </c>
    </row>
    <row r="81" spans="2:30" s="45" customFormat="1" ht="15" thickBot="1" x14ac:dyDescent="0.35">
      <c r="C81" s="124"/>
      <c r="D81" s="125"/>
      <c r="E81" s="125"/>
      <c r="F81" s="125"/>
      <c r="G81" s="125"/>
      <c r="H81" s="125"/>
      <c r="I81" s="125"/>
      <c r="J81" s="125"/>
      <c r="K81" s="125"/>
      <c r="L81" s="119"/>
      <c r="M81" s="126"/>
      <c r="N81" s="127" t="s">
        <v>114</v>
      </c>
      <c r="O81" s="131">
        <f>O76+O65+O14+O52+O35</f>
        <v>2589925</v>
      </c>
      <c r="P81" s="132">
        <f>P76+P65+P14+P52+P35</f>
        <v>8669525</v>
      </c>
      <c r="Q81" s="132">
        <f>Q76+Q65+Q14+Q52+Q35</f>
        <v>2364125</v>
      </c>
      <c r="R81" s="132">
        <f>R76+R65+R14+R52+R35</f>
        <v>552000</v>
      </c>
      <c r="S81" s="133">
        <f>S76+S65+S14+S52+S35</f>
        <v>252000</v>
      </c>
      <c r="T81" s="128">
        <f>SUM(O81:S81)</f>
        <v>14427575</v>
      </c>
      <c r="U81" s="203">
        <f>SUM(U76,U65,U14,U52,U35)</f>
        <v>1000000</v>
      </c>
      <c r="V81" s="205">
        <f>SUM(V76,V65,V14,V52,V35)</f>
        <v>1600000</v>
      </c>
      <c r="W81" s="205">
        <f>SUM(W76,W65,W14,W52,W35)</f>
        <v>11827575</v>
      </c>
      <c r="X81" s="206">
        <f>SUM(X76,X65,X14,X52,X35)</f>
        <v>0</v>
      </c>
      <c r="Y81" s="95" t="e">
        <f>Y76+Y65+Y14+Y52+Y35</f>
        <v>#VALUE!</v>
      </c>
      <c r="Z81" s="96" t="e">
        <f>Z76+Z65+Z14+Z52+Z35</f>
        <v>#VALUE!</v>
      </c>
      <c r="AA81" s="96" t="e">
        <f>AA76+AA65+AA14+AA52+AA35</f>
        <v>#VALUE!</v>
      </c>
      <c r="AB81" s="96" t="e">
        <f>AB76+AB65+AB14+AB52+AB35</f>
        <v>#VALUE!</v>
      </c>
      <c r="AC81" s="96" t="e">
        <f>AC76+AC65+AC14+AC52+AC35</f>
        <v>#VALUE!</v>
      </c>
      <c r="AD81" s="100" t="e">
        <f>SUM(Y81:AC81)</f>
        <v>#VALUE!</v>
      </c>
    </row>
    <row r="82" spans="2:30" x14ac:dyDescent="0.3">
      <c r="C82" s="2"/>
      <c r="D82" s="2"/>
      <c r="E82" s="2"/>
      <c r="F82" s="2"/>
      <c r="G82" s="2"/>
      <c r="H82" s="2"/>
      <c r="I82" s="2"/>
      <c r="J82" s="5"/>
      <c r="K82" s="5"/>
      <c r="L82" s="5"/>
      <c r="M82" s="5"/>
      <c r="N82" s="4"/>
      <c r="O82" s="39"/>
      <c r="P82" s="39"/>
      <c r="Q82" s="39"/>
      <c r="R82" s="39"/>
      <c r="S82" s="39"/>
      <c r="T82" s="39"/>
      <c r="U82" s="39"/>
      <c r="V82" s="39"/>
      <c r="W82" s="39"/>
      <c r="X82" s="39"/>
      <c r="Y82" s="55"/>
      <c r="Z82" s="51"/>
      <c r="AA82" s="51"/>
      <c r="AB82" s="51"/>
      <c r="AC82" s="51"/>
      <c r="AD82" s="51" t="e">
        <f>AD81/$Y$1</f>
        <v>#VALUE!</v>
      </c>
    </row>
    <row r="83" spans="2:30" ht="15" thickBot="1" x14ac:dyDescent="0.35">
      <c r="C83" s="2"/>
      <c r="D83" s="2"/>
      <c r="E83" s="2"/>
      <c r="F83" s="2"/>
      <c r="G83" s="2"/>
      <c r="H83" s="2"/>
      <c r="I83" s="2"/>
      <c r="J83" s="5"/>
      <c r="K83" s="5"/>
      <c r="L83" s="5"/>
      <c r="M83" s="5"/>
      <c r="N83" s="4"/>
      <c r="O83" s="39"/>
      <c r="P83" s="39"/>
      <c r="Q83" s="39"/>
      <c r="R83" s="39"/>
      <c r="S83" s="39"/>
      <c r="T83" s="39"/>
      <c r="U83" s="39"/>
      <c r="V83" s="39"/>
      <c r="W83" s="39"/>
      <c r="X83" s="39"/>
      <c r="Y83" s="55"/>
      <c r="Z83" s="51"/>
      <c r="AA83" s="51"/>
      <c r="AB83" s="51"/>
      <c r="AC83" s="51"/>
      <c r="AD83" s="51"/>
    </row>
    <row r="84" spans="2:30" s="89" customFormat="1" ht="29.4" thickBot="1" x14ac:dyDescent="0.35">
      <c r="C84" s="94" t="s">
        <v>104</v>
      </c>
      <c r="D84" s="93" t="s">
        <v>7</v>
      </c>
      <c r="E84" s="93"/>
      <c r="F84" s="93"/>
      <c r="G84" s="93" t="s">
        <v>34</v>
      </c>
      <c r="H84" s="90">
        <v>2021</v>
      </c>
      <c r="I84" s="90">
        <v>2022</v>
      </c>
      <c r="J84" s="90">
        <v>2023</v>
      </c>
      <c r="K84" s="90">
        <v>2024</v>
      </c>
      <c r="L84" s="90">
        <v>2025</v>
      </c>
      <c r="M84" s="87" t="s">
        <v>45</v>
      </c>
      <c r="N84" s="80" t="s">
        <v>46</v>
      </c>
      <c r="O84" s="91" t="s">
        <v>74</v>
      </c>
      <c r="P84" s="91" t="s">
        <v>48</v>
      </c>
      <c r="Q84" s="91" t="s">
        <v>75</v>
      </c>
      <c r="R84" s="172" t="s">
        <v>76</v>
      </c>
      <c r="S84" s="180" t="s">
        <v>77</v>
      </c>
      <c r="T84" s="207" t="s">
        <v>133</v>
      </c>
      <c r="U84" s="217"/>
      <c r="V84" s="218"/>
      <c r="W84" s="218"/>
      <c r="X84" s="219"/>
      <c r="Y84" s="208" t="s">
        <v>74</v>
      </c>
      <c r="Z84" s="92" t="s">
        <v>48</v>
      </c>
      <c r="AA84" s="92" t="s">
        <v>75</v>
      </c>
      <c r="AB84" s="92" t="s">
        <v>76</v>
      </c>
      <c r="AC84" s="97" t="s">
        <v>77</v>
      </c>
      <c r="AD84" s="99" t="s">
        <v>8</v>
      </c>
    </row>
    <row r="85" spans="2:30" x14ac:dyDescent="0.3">
      <c r="B85" s="278">
        <v>4.2</v>
      </c>
      <c r="C85" s="295" t="s">
        <v>57</v>
      </c>
      <c r="D85" s="83" t="s">
        <v>24</v>
      </c>
      <c r="E85" s="83" t="s">
        <v>127</v>
      </c>
      <c r="F85" s="84"/>
      <c r="G85" s="83" t="s">
        <v>40</v>
      </c>
      <c r="H85" s="178"/>
      <c r="I85" s="179"/>
      <c r="J85" s="179"/>
      <c r="K85" s="179"/>
      <c r="L85" s="179"/>
      <c r="M85" s="179">
        <f t="shared" ref="M85:M86" si="95">SUM(H85:K85)</f>
        <v>0</v>
      </c>
      <c r="N85" s="170">
        <v>7.0000000000000007E-2</v>
      </c>
      <c r="O85" s="57">
        <v>0</v>
      </c>
      <c r="P85" s="57">
        <f>$N85*O35+O85</f>
        <v>41195.000000000007</v>
      </c>
      <c r="Q85" s="57">
        <f>$N85*P35+P85</f>
        <v>348530.00000000006</v>
      </c>
      <c r="R85" s="173">
        <f>$N85*Q35+Q85</f>
        <v>400505.00000000006</v>
      </c>
      <c r="S85" s="181">
        <f>$N85*R35+R85</f>
        <v>400505.00000000006</v>
      </c>
      <c r="T85" s="196">
        <f t="shared" ref="T85:T86" si="96">SUM(O85:S85)</f>
        <v>1190735.0000000002</v>
      </c>
      <c r="U85" s="212">
        <f t="shared" ref="U85:X86" si="97">IF($E85=U$2,$T85,0)</f>
        <v>0</v>
      </c>
      <c r="V85" s="204">
        <f t="shared" si="97"/>
        <v>0</v>
      </c>
      <c r="W85" s="204">
        <f t="shared" si="97"/>
        <v>1190735.0000000002</v>
      </c>
      <c r="X85" s="213">
        <f t="shared" si="97"/>
        <v>0</v>
      </c>
      <c r="Y85" s="60">
        <f t="shared" ref="Y85:AC86" si="98">O85*$Y$1</f>
        <v>0</v>
      </c>
      <c r="Z85" s="60">
        <f t="shared" si="98"/>
        <v>20185550.000000004</v>
      </c>
      <c r="AA85" s="60">
        <f t="shared" si="98"/>
        <v>170779700.00000003</v>
      </c>
      <c r="AB85" s="60">
        <f t="shared" si="98"/>
        <v>196247450.00000003</v>
      </c>
      <c r="AC85" s="61">
        <f t="shared" si="98"/>
        <v>196247450.00000003</v>
      </c>
      <c r="AD85" s="98">
        <f t="shared" ref="AD85:AD86" si="99">SUM(Y85:AC85)</f>
        <v>583460150.00000012</v>
      </c>
    </row>
    <row r="86" spans="2:30" ht="15" thickBot="1" x14ac:dyDescent="0.35">
      <c r="B86" s="278">
        <v>4.2</v>
      </c>
      <c r="C86" s="296"/>
      <c r="D86" s="85" t="s">
        <v>25</v>
      </c>
      <c r="E86" s="85" t="s">
        <v>127</v>
      </c>
      <c r="F86" s="86"/>
      <c r="G86" s="85" t="s">
        <v>40</v>
      </c>
      <c r="H86" s="183"/>
      <c r="I86" s="184"/>
      <c r="J86" s="184"/>
      <c r="K86" s="184"/>
      <c r="L86" s="184"/>
      <c r="M86" s="184">
        <f t="shared" si="95"/>
        <v>0</v>
      </c>
      <c r="N86" s="171">
        <v>7.0000000000000007E-2</v>
      </c>
      <c r="O86" s="58">
        <v>0</v>
      </c>
      <c r="P86" s="58">
        <f>$N86*O52+O86</f>
        <v>56000.000000000007</v>
      </c>
      <c r="Q86" s="58">
        <f>$N86*P52+P86</f>
        <v>199500</v>
      </c>
      <c r="R86" s="174">
        <f>$N86*Q52+Q86</f>
        <v>210000</v>
      </c>
      <c r="S86" s="182">
        <f>$N86*R52+R86</f>
        <v>210000</v>
      </c>
      <c r="T86" s="197">
        <f t="shared" si="96"/>
        <v>675500</v>
      </c>
      <c r="U86" s="214">
        <f t="shared" si="97"/>
        <v>0</v>
      </c>
      <c r="V86" s="215">
        <f t="shared" si="97"/>
        <v>0</v>
      </c>
      <c r="W86" s="215">
        <f t="shared" si="97"/>
        <v>675500</v>
      </c>
      <c r="X86" s="216">
        <f t="shared" si="97"/>
        <v>0</v>
      </c>
      <c r="Y86" s="64">
        <f t="shared" si="98"/>
        <v>0</v>
      </c>
      <c r="Z86" s="64">
        <f t="shared" si="98"/>
        <v>27440000.000000004</v>
      </c>
      <c r="AA86" s="64">
        <f t="shared" si="98"/>
        <v>97755000</v>
      </c>
      <c r="AB86" s="64">
        <f t="shared" si="98"/>
        <v>102900000</v>
      </c>
      <c r="AC86" s="65">
        <f t="shared" si="98"/>
        <v>102900000</v>
      </c>
      <c r="AD86" s="66">
        <f t="shared" si="99"/>
        <v>330995000</v>
      </c>
    </row>
    <row r="87" spans="2:30" ht="15" thickBot="1" x14ac:dyDescent="0.35">
      <c r="C87" s="16"/>
      <c r="D87" s="9"/>
      <c r="E87" s="9"/>
      <c r="F87" s="9"/>
      <c r="G87" s="9"/>
      <c r="H87" s="9"/>
      <c r="I87" s="9"/>
      <c r="J87" s="5"/>
      <c r="K87" s="5"/>
      <c r="L87" s="5"/>
      <c r="M87" s="5"/>
      <c r="N87" s="4"/>
      <c r="O87" s="39"/>
      <c r="P87" s="39"/>
      <c r="Q87" s="40"/>
      <c r="R87" s="40"/>
      <c r="S87" s="40"/>
      <c r="T87" s="41"/>
      <c r="U87" s="41"/>
      <c r="V87" s="41"/>
      <c r="W87" s="41"/>
      <c r="X87" s="41"/>
      <c r="Y87" s="50"/>
      <c r="Z87" s="51"/>
      <c r="AA87" s="51"/>
      <c r="AB87" s="51"/>
      <c r="AC87" s="51"/>
      <c r="AD87" s="51"/>
    </row>
    <row r="88" spans="2:30" s="45" customFormat="1" ht="15" thickBot="1" x14ac:dyDescent="0.35">
      <c r="C88" s="47"/>
      <c r="D88" s="46"/>
      <c r="E88" s="46"/>
      <c r="F88" s="46"/>
      <c r="G88" s="46"/>
      <c r="H88" s="46"/>
      <c r="I88" s="46"/>
      <c r="J88" s="46"/>
      <c r="K88" s="46"/>
      <c r="L88" s="116"/>
      <c r="M88" s="117"/>
      <c r="N88" s="118" t="s">
        <v>115</v>
      </c>
      <c r="O88" s="112">
        <f>SUM(O85:O86)</f>
        <v>0</v>
      </c>
      <c r="P88" s="113">
        <f>SUM(P85:P86)</f>
        <v>97195.000000000015</v>
      </c>
      <c r="Q88" s="113">
        <f>SUM(Q85:Q86)</f>
        <v>548030</v>
      </c>
      <c r="R88" s="113">
        <f>SUM(R85:R86)</f>
        <v>610505</v>
      </c>
      <c r="S88" s="114">
        <f>SUM(S85:S86)</f>
        <v>610505</v>
      </c>
      <c r="T88" s="79">
        <f>SUM(O88:S88)</f>
        <v>1866235</v>
      </c>
      <c r="U88" s="203">
        <f>SUM(U85:U86)</f>
        <v>0</v>
      </c>
      <c r="V88" s="205">
        <f t="shared" ref="V88:X88" si="100">SUM(V85:V86)</f>
        <v>0</v>
      </c>
      <c r="W88" s="205">
        <f t="shared" si="100"/>
        <v>1866235.0000000002</v>
      </c>
      <c r="X88" s="206">
        <f t="shared" si="100"/>
        <v>0</v>
      </c>
      <c r="Y88" s="95">
        <f>SUM(Y85:Y86)</f>
        <v>0</v>
      </c>
      <c r="Z88" s="96">
        <f t="shared" ref="Z88:AC88" si="101">SUM(Z85:Z86)</f>
        <v>47625550.000000007</v>
      </c>
      <c r="AA88" s="96">
        <f t="shared" si="101"/>
        <v>268534700</v>
      </c>
      <c r="AB88" s="96">
        <f t="shared" si="101"/>
        <v>299147450</v>
      </c>
      <c r="AC88" s="96">
        <f t="shared" si="101"/>
        <v>299147450</v>
      </c>
      <c r="AD88" s="100">
        <f>SUM(Y88:AC88)</f>
        <v>914455150</v>
      </c>
    </row>
    <row r="89" spans="2:30" x14ac:dyDescent="0.3">
      <c r="C89" s="2"/>
      <c r="D89" s="2"/>
      <c r="E89" s="2"/>
      <c r="F89" s="2"/>
      <c r="G89" s="2"/>
      <c r="H89" s="2"/>
      <c r="I89" s="2"/>
      <c r="J89" s="5"/>
      <c r="K89" s="5"/>
      <c r="L89" s="5"/>
      <c r="M89" s="5"/>
      <c r="N89" s="4"/>
      <c r="O89" s="39"/>
      <c r="P89" s="39"/>
      <c r="Q89" s="39"/>
      <c r="R89" s="39"/>
      <c r="S89" s="39"/>
      <c r="T89" s="39"/>
      <c r="U89" s="39"/>
      <c r="V89" s="39"/>
      <c r="W89" s="39"/>
      <c r="X89" s="39"/>
      <c r="Y89" s="55"/>
      <c r="Z89" s="51"/>
      <c r="AA89" s="51"/>
      <c r="AB89" s="51"/>
      <c r="AC89" s="51"/>
      <c r="AD89" s="51">
        <f>AD88/$Y$1</f>
        <v>1866235</v>
      </c>
    </row>
    <row r="90" spans="2:30" ht="15" thickBot="1" x14ac:dyDescent="0.35">
      <c r="C90" s="2"/>
      <c r="D90" s="2"/>
      <c r="E90" s="2"/>
      <c r="F90" s="2"/>
      <c r="G90" s="2"/>
      <c r="H90" s="2"/>
      <c r="I90" s="2"/>
      <c r="J90" s="5"/>
      <c r="K90" s="5"/>
      <c r="L90" s="5"/>
      <c r="M90" s="5"/>
      <c r="N90" s="4"/>
      <c r="O90" s="39"/>
      <c r="P90" s="39"/>
      <c r="Q90" s="39"/>
      <c r="R90" s="39"/>
      <c r="S90" s="39"/>
      <c r="T90" s="39"/>
      <c r="U90" s="39"/>
      <c r="V90" s="39"/>
      <c r="W90" s="39"/>
      <c r="X90" s="39"/>
      <c r="Y90" s="55"/>
      <c r="Z90" s="51"/>
      <c r="AA90" s="51"/>
      <c r="AB90" s="51"/>
      <c r="AC90" s="51"/>
      <c r="AD90" s="51"/>
    </row>
    <row r="91" spans="2:30" ht="30" thickTop="1" thickBot="1" x14ac:dyDescent="0.35">
      <c r="C91" s="120"/>
      <c r="D91" s="121"/>
      <c r="E91" s="121"/>
      <c r="F91" s="121"/>
      <c r="G91" s="121"/>
      <c r="H91" s="121"/>
      <c r="I91" s="121"/>
      <c r="J91" s="122"/>
      <c r="K91" s="122"/>
      <c r="L91" s="122"/>
      <c r="M91" s="122"/>
      <c r="N91" s="123"/>
      <c r="O91" s="43" t="s">
        <v>74</v>
      </c>
      <c r="P91" s="43" t="s">
        <v>48</v>
      </c>
      <c r="Q91" s="43" t="s">
        <v>75</v>
      </c>
      <c r="R91" s="43" t="s">
        <v>76</v>
      </c>
      <c r="S91" s="43" t="s">
        <v>77</v>
      </c>
      <c r="T91" s="115" t="s">
        <v>95</v>
      </c>
      <c r="U91" s="217"/>
      <c r="V91" s="218"/>
      <c r="W91" s="218"/>
      <c r="X91" s="219"/>
      <c r="Y91" s="56" t="s">
        <v>74</v>
      </c>
      <c r="Z91" s="56" t="s">
        <v>48</v>
      </c>
      <c r="AA91" s="56" t="s">
        <v>75</v>
      </c>
      <c r="AB91" s="56" t="s">
        <v>76</v>
      </c>
      <c r="AC91" s="56" t="s">
        <v>77</v>
      </c>
      <c r="AD91" s="54" t="s">
        <v>0</v>
      </c>
    </row>
    <row r="92" spans="2:30" s="45" customFormat="1" ht="15.6" thickTop="1" thickBot="1" x14ac:dyDescent="0.35">
      <c r="C92" s="124"/>
      <c r="D92" s="125"/>
      <c r="E92" s="125"/>
      <c r="F92" s="125"/>
      <c r="G92" s="125"/>
      <c r="H92" s="125"/>
      <c r="I92" s="125"/>
      <c r="J92" s="125"/>
      <c r="K92" s="125"/>
      <c r="L92" s="119"/>
      <c r="M92" s="126"/>
      <c r="N92" s="127" t="s">
        <v>116</v>
      </c>
      <c r="O92" s="131">
        <f t="shared" ref="O92:AC92" si="102">O88+O81</f>
        <v>2589925</v>
      </c>
      <c r="P92" s="132">
        <f t="shared" si="102"/>
        <v>8766720</v>
      </c>
      <c r="Q92" s="132">
        <f t="shared" si="102"/>
        <v>2912155</v>
      </c>
      <c r="R92" s="132">
        <f t="shared" si="102"/>
        <v>1162505</v>
      </c>
      <c r="S92" s="133">
        <f t="shared" si="102"/>
        <v>862505</v>
      </c>
      <c r="T92" s="115">
        <f>T88+T81</f>
        <v>16293810</v>
      </c>
      <c r="U92" s="203">
        <f t="shared" ref="U92:X92" si="103">U88+U81</f>
        <v>1000000</v>
      </c>
      <c r="V92" s="205">
        <f t="shared" si="103"/>
        <v>1600000</v>
      </c>
      <c r="W92" s="205">
        <f t="shared" si="103"/>
        <v>13693810</v>
      </c>
      <c r="X92" s="206">
        <f t="shared" si="103"/>
        <v>0</v>
      </c>
      <c r="Y92" s="95" t="e">
        <f t="shared" si="102"/>
        <v>#VALUE!</v>
      </c>
      <c r="Z92" s="96" t="e">
        <f t="shared" si="102"/>
        <v>#VALUE!</v>
      </c>
      <c r="AA92" s="96" t="e">
        <f t="shared" si="102"/>
        <v>#VALUE!</v>
      </c>
      <c r="AB92" s="96" t="e">
        <f t="shared" si="102"/>
        <v>#VALUE!</v>
      </c>
      <c r="AC92" s="96" t="e">
        <f t="shared" si="102"/>
        <v>#VALUE!</v>
      </c>
      <c r="AD92" s="100" t="e">
        <f>SUM(Y92:AC92)</f>
        <v>#VALUE!</v>
      </c>
    </row>
    <row r="93" spans="2:30" s="2" customFormat="1" x14ac:dyDescent="0.3">
      <c r="C93" s="16"/>
      <c r="D93" s="9"/>
      <c r="E93" s="9"/>
      <c r="F93" s="9"/>
      <c r="G93" s="9"/>
      <c r="H93" s="9"/>
      <c r="I93" s="9"/>
      <c r="J93" s="5"/>
      <c r="K93" s="5"/>
      <c r="L93" s="5"/>
      <c r="M93" s="5"/>
      <c r="N93" s="4"/>
      <c r="O93" s="41"/>
      <c r="P93" s="41"/>
      <c r="Q93" s="41"/>
      <c r="R93" s="41"/>
      <c r="S93" s="41"/>
      <c r="T93" s="42"/>
      <c r="U93" s="42"/>
      <c r="V93" s="42"/>
      <c r="W93" s="42"/>
      <c r="X93" s="42"/>
      <c r="Y93" s="53"/>
      <c r="Z93" s="53"/>
      <c r="AA93" s="53"/>
      <c r="AB93" s="53"/>
      <c r="AC93" s="53"/>
      <c r="AD93" s="51" t="e">
        <f>AD92/$Y$1</f>
        <v>#VALUE!</v>
      </c>
    </row>
    <row r="94" spans="2:30" ht="15" thickBot="1" x14ac:dyDescent="0.35">
      <c r="N94" s="11"/>
      <c r="O94" s="11"/>
      <c r="P94" s="11"/>
      <c r="Q94" s="11"/>
      <c r="R94" s="11"/>
      <c r="S94" s="11"/>
      <c r="T94" s="11"/>
      <c r="U94" s="11"/>
      <c r="V94" s="11"/>
      <c r="W94" s="11"/>
      <c r="X94" s="11"/>
      <c r="Y94" s="1"/>
      <c r="Z94" s="1"/>
      <c r="AA94" s="1"/>
      <c r="AB94" s="1"/>
      <c r="AC94" s="1"/>
      <c r="AD94" s="1"/>
    </row>
    <row r="95" spans="2:30" s="89" customFormat="1" x14ac:dyDescent="0.3">
      <c r="C95" s="94" t="s">
        <v>108</v>
      </c>
      <c r="D95" s="93" t="s">
        <v>7</v>
      </c>
      <c r="E95" s="93"/>
      <c r="F95" s="93"/>
      <c r="G95" s="93" t="s">
        <v>34</v>
      </c>
      <c r="H95" s="90">
        <v>2021</v>
      </c>
      <c r="I95" s="90">
        <v>2022</v>
      </c>
      <c r="J95" s="90">
        <v>2023</v>
      </c>
      <c r="K95" s="90">
        <v>2024</v>
      </c>
      <c r="L95" s="90">
        <v>2025</v>
      </c>
      <c r="M95" s="87"/>
      <c r="N95" s="80"/>
      <c r="O95" s="91">
        <v>2018</v>
      </c>
      <c r="P95" s="91">
        <v>2019</v>
      </c>
      <c r="Q95" s="91">
        <v>2020</v>
      </c>
      <c r="R95" s="91">
        <v>2021</v>
      </c>
      <c r="S95" s="91">
        <v>2022</v>
      </c>
      <c r="T95" s="88" t="s">
        <v>0</v>
      </c>
      <c r="U95" s="11"/>
      <c r="V95" s="11"/>
      <c r="W95" s="11"/>
      <c r="X95" s="11"/>
    </row>
    <row r="96" spans="2:30" x14ac:dyDescent="0.3">
      <c r="C96" s="295" t="s">
        <v>58</v>
      </c>
      <c r="D96" s="6" t="s">
        <v>59</v>
      </c>
      <c r="E96" s="6"/>
      <c r="F96" s="6"/>
      <c r="G96" s="6" t="s">
        <v>61</v>
      </c>
      <c r="H96" s="32"/>
      <c r="I96" s="33"/>
      <c r="J96" s="33"/>
      <c r="K96" s="33"/>
      <c r="L96" s="33"/>
      <c r="M96" s="29"/>
      <c r="N96" s="26"/>
      <c r="O96" s="26"/>
      <c r="P96" s="26"/>
      <c r="Q96" s="26"/>
      <c r="R96" s="26"/>
      <c r="S96" s="27"/>
      <c r="T96" s="34"/>
      <c r="U96" s="11"/>
      <c r="V96" s="11"/>
      <c r="W96" s="11"/>
      <c r="X96" s="11"/>
      <c r="Y96" s="1"/>
      <c r="Z96" s="1"/>
      <c r="AA96" s="1"/>
      <c r="AB96" s="1"/>
      <c r="AC96" s="1"/>
      <c r="AD96" s="1"/>
    </row>
    <row r="97" spans="3:30" x14ac:dyDescent="0.3">
      <c r="C97" s="295"/>
      <c r="D97" s="6" t="s">
        <v>60</v>
      </c>
      <c r="E97" s="6"/>
      <c r="F97" s="6"/>
      <c r="G97" s="6" t="s">
        <v>62</v>
      </c>
      <c r="H97" s="25"/>
      <c r="I97" s="25"/>
      <c r="J97" s="25"/>
      <c r="K97" s="25"/>
      <c r="L97" s="25"/>
      <c r="M97" s="30"/>
      <c r="N97" s="25"/>
      <c r="O97" s="10">
        <f>H96*H97</f>
        <v>0</v>
      </c>
      <c r="P97" s="10">
        <f t="shared" ref="P97:S97" si="104">I96*I97</f>
        <v>0</v>
      </c>
      <c r="Q97" s="10">
        <f t="shared" si="104"/>
        <v>0</v>
      </c>
      <c r="R97" s="10">
        <f t="shared" si="104"/>
        <v>0</v>
      </c>
      <c r="S97" s="10">
        <f t="shared" si="104"/>
        <v>0</v>
      </c>
      <c r="T97" s="21">
        <f t="shared" ref="T97" si="105">SUM(O97:S97)</f>
        <v>0</v>
      </c>
      <c r="U97" s="11"/>
      <c r="V97" s="11"/>
      <c r="W97" s="11"/>
      <c r="X97" s="11"/>
      <c r="Y97" s="1"/>
      <c r="Z97" s="1"/>
      <c r="AA97" s="1"/>
      <c r="AB97" s="1"/>
      <c r="AC97" s="1"/>
      <c r="AD97" s="1"/>
    </row>
    <row r="98" spans="3:30" ht="15" thickBot="1" x14ac:dyDescent="0.35">
      <c r="C98" s="296"/>
      <c r="D98" s="17" t="s">
        <v>71</v>
      </c>
      <c r="E98" s="17"/>
      <c r="F98" s="17"/>
      <c r="G98" s="17" t="s">
        <v>63</v>
      </c>
      <c r="H98" s="28"/>
      <c r="I98" s="28"/>
      <c r="J98" s="28"/>
      <c r="K98" s="28"/>
      <c r="L98" s="28"/>
      <c r="M98" s="31"/>
      <c r="N98" s="28"/>
      <c r="O98" s="18">
        <f>H96*H98</f>
        <v>0</v>
      </c>
      <c r="P98" s="18">
        <f t="shared" ref="P98:S98" si="106">I96*I98</f>
        <v>0</v>
      </c>
      <c r="Q98" s="18">
        <f t="shared" si="106"/>
        <v>0</v>
      </c>
      <c r="R98" s="18">
        <f t="shared" si="106"/>
        <v>0</v>
      </c>
      <c r="S98" s="23">
        <f t="shared" si="106"/>
        <v>0</v>
      </c>
      <c r="T98" s="22">
        <f t="shared" ref="T98" si="107">SUM(O98:S98)</f>
        <v>0</v>
      </c>
      <c r="U98" s="11"/>
      <c r="V98" s="11"/>
      <c r="W98" s="11"/>
      <c r="X98" s="11"/>
    </row>
    <row r="99" spans="3:30" ht="15" thickBot="1" x14ac:dyDescent="0.35">
      <c r="C99" s="8"/>
      <c r="D99" s="7"/>
      <c r="E99" s="7"/>
      <c r="F99" s="7"/>
      <c r="G99" s="7"/>
      <c r="H99" s="13"/>
      <c r="I99" s="13"/>
      <c r="J99" s="14"/>
      <c r="K99" s="14"/>
      <c r="L99" s="14"/>
      <c r="M99" s="11"/>
      <c r="N99" s="11"/>
      <c r="O99" s="11"/>
      <c r="P99" s="11"/>
      <c r="Q99" s="11"/>
      <c r="R99" s="11"/>
      <c r="S99" s="11"/>
      <c r="T99" s="24"/>
      <c r="U99" s="11"/>
      <c r="V99" s="11"/>
      <c r="W99" s="11"/>
      <c r="X99" s="11"/>
    </row>
    <row r="100" spans="3:30" ht="15" thickBot="1" x14ac:dyDescent="0.35">
      <c r="L100" s="116"/>
      <c r="M100" s="117"/>
      <c r="N100" s="118" t="s">
        <v>117</v>
      </c>
      <c r="O100" s="35">
        <f>O98</f>
        <v>0</v>
      </c>
      <c r="P100" s="35">
        <f t="shared" ref="P100:S100" si="108">P98</f>
        <v>0</v>
      </c>
      <c r="Q100" s="35">
        <f t="shared" si="108"/>
        <v>0</v>
      </c>
      <c r="R100" s="35">
        <f t="shared" si="108"/>
        <v>0</v>
      </c>
      <c r="S100" s="35">
        <f t="shared" si="108"/>
        <v>0</v>
      </c>
      <c r="T100" s="15">
        <f>SUM(O100:S100)</f>
        <v>0</v>
      </c>
      <c r="U100" s="11"/>
      <c r="V100" s="11"/>
      <c r="W100" s="11"/>
      <c r="X100" s="11"/>
    </row>
    <row r="101" spans="3:30" ht="15" thickBot="1" x14ac:dyDescent="0.35">
      <c r="U101" s="11"/>
      <c r="V101" s="11"/>
      <c r="W101" s="11"/>
      <c r="X101" s="11"/>
      <c r="Y101" s="1"/>
      <c r="Z101" s="1"/>
      <c r="AA101" s="1"/>
      <c r="AB101" s="1"/>
      <c r="AC101" s="1"/>
      <c r="AD101" s="1"/>
    </row>
    <row r="102" spans="3:30" ht="44.4" thickTop="1" thickBot="1" x14ac:dyDescent="0.35">
      <c r="C102" s="135"/>
      <c r="D102" s="141" t="s">
        <v>118</v>
      </c>
      <c r="E102" s="136"/>
      <c r="F102" s="136"/>
      <c r="G102" s="136"/>
      <c r="H102" s="136"/>
      <c r="I102" s="136"/>
      <c r="J102" s="136"/>
      <c r="K102" s="136"/>
      <c r="L102" s="136"/>
      <c r="M102" s="136"/>
      <c r="N102" s="137"/>
      <c r="O102" s="19" t="s">
        <v>74</v>
      </c>
      <c r="P102" s="19" t="s">
        <v>48</v>
      </c>
      <c r="Q102" s="19" t="s">
        <v>75</v>
      </c>
      <c r="R102" s="19" t="s">
        <v>76</v>
      </c>
      <c r="S102" s="44" t="s">
        <v>77</v>
      </c>
      <c r="T102" s="20" t="s">
        <v>96</v>
      </c>
      <c r="U102" s="11"/>
      <c r="V102" s="11"/>
      <c r="W102" s="11"/>
      <c r="X102" s="11"/>
      <c r="Y102" s="1"/>
      <c r="Z102" s="1"/>
      <c r="AA102" s="1"/>
      <c r="AB102" s="1"/>
      <c r="AC102" s="1"/>
      <c r="AD102" s="1"/>
    </row>
    <row r="103" spans="3:30" s="45" customFormat="1" ht="15" thickBot="1" x14ac:dyDescent="0.35">
      <c r="C103" s="138"/>
      <c r="D103" s="139"/>
      <c r="E103" s="139"/>
      <c r="F103" s="139"/>
      <c r="G103" s="139"/>
      <c r="H103" s="139"/>
      <c r="I103" s="139"/>
      <c r="J103" s="139"/>
      <c r="K103" s="139"/>
      <c r="L103" s="139"/>
      <c r="M103" s="139"/>
      <c r="N103" s="140"/>
      <c r="O103" s="112">
        <f>O88+O100</f>
        <v>0</v>
      </c>
      <c r="P103" s="113">
        <f>P88+P100</f>
        <v>97195.000000000015</v>
      </c>
      <c r="Q103" s="113">
        <f>Q88+Q100</f>
        <v>548030</v>
      </c>
      <c r="R103" s="113">
        <f>R88+R100</f>
        <v>610505</v>
      </c>
      <c r="S103" s="114">
        <f>S88+S100</f>
        <v>610505</v>
      </c>
      <c r="T103" s="79">
        <f>S103</f>
        <v>610505</v>
      </c>
      <c r="U103" s="11"/>
      <c r="V103" s="11"/>
      <c r="W103" s="11"/>
      <c r="X103" s="11"/>
    </row>
    <row r="104" spans="3:30" x14ac:dyDescent="0.3">
      <c r="Q104" s="293"/>
      <c r="R104" s="293"/>
      <c r="S104" s="150"/>
      <c r="U104" s="11"/>
      <c r="V104" s="11"/>
      <c r="W104" s="11"/>
      <c r="X104" s="11"/>
    </row>
    <row r="105" spans="3:30" x14ac:dyDescent="0.3">
      <c r="Q105" s="294"/>
      <c r="R105" s="294"/>
      <c r="S105" s="150"/>
      <c r="U105" s="11"/>
      <c r="V105" s="11"/>
      <c r="W105" s="11"/>
      <c r="X105" s="11"/>
    </row>
    <row r="106" spans="3:30" x14ac:dyDescent="0.3">
      <c r="U106" s="11"/>
      <c r="V106" s="11"/>
      <c r="W106" s="11"/>
      <c r="X106" s="11"/>
    </row>
    <row r="107" spans="3:30" x14ac:dyDescent="0.3">
      <c r="U107" s="11"/>
      <c r="V107" s="11"/>
      <c r="W107" s="11"/>
      <c r="X107" s="11"/>
    </row>
    <row r="108" spans="3:30" x14ac:dyDescent="0.3">
      <c r="U108" s="11"/>
      <c r="V108" s="11"/>
      <c r="W108" s="11"/>
      <c r="X108" s="11"/>
    </row>
    <row r="109" spans="3:30" x14ac:dyDescent="0.3">
      <c r="U109" s="11"/>
      <c r="V109" s="11"/>
      <c r="W109" s="11"/>
      <c r="X109" s="11"/>
    </row>
    <row r="110" spans="3:30" x14ac:dyDescent="0.3">
      <c r="U110" s="11"/>
      <c r="V110" s="11"/>
      <c r="W110" s="11"/>
      <c r="X110" s="11"/>
    </row>
    <row r="111" spans="3:30" x14ac:dyDescent="0.3">
      <c r="U111" s="11"/>
      <c r="V111" s="11"/>
      <c r="W111" s="11"/>
      <c r="X111" s="11"/>
    </row>
    <row r="112" spans="3:30" x14ac:dyDescent="0.3">
      <c r="U112" s="11"/>
      <c r="V112" s="11"/>
      <c r="W112" s="11"/>
      <c r="X112" s="11"/>
    </row>
  </sheetData>
  <mergeCells count="8">
    <mergeCell ref="Q104:R105"/>
    <mergeCell ref="C85:C86"/>
    <mergeCell ref="C96:C98"/>
    <mergeCell ref="C17:C33"/>
    <mergeCell ref="C4:C12"/>
    <mergeCell ref="C39:C50"/>
    <mergeCell ref="C69:C74"/>
    <mergeCell ref="C57:C63"/>
  </mergeCells>
  <phoneticPr fontId="8" type="noConversion"/>
  <pageMargins left="0.7" right="0.7" top="0.75" bottom="0.75" header="0.3" footer="0.3"/>
  <pageSetup paperSize="8" scale="5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24308-7620-407A-B45D-ABAE03CAF390}">
  <dimension ref="B1:AD103"/>
  <sheetViews>
    <sheetView topLeftCell="A46" zoomScale="80" zoomScaleNormal="80" workbookViewId="0">
      <selection activeCell="E50" sqref="E50"/>
    </sheetView>
  </sheetViews>
  <sheetFormatPr defaultColWidth="11.44140625" defaultRowHeight="14.4" x14ac:dyDescent="0.3"/>
  <cols>
    <col min="1" max="1" width="4" style="1" customWidth="1"/>
    <col min="2" max="2" width="6.33203125" style="1" customWidth="1"/>
    <col min="3" max="3" width="17.6640625" style="1" customWidth="1"/>
    <col min="4" max="4" width="47.88671875" style="1" customWidth="1"/>
    <col min="5" max="5" width="10" style="1" customWidth="1"/>
    <col min="6" max="6" width="11" style="1" customWidth="1"/>
    <col min="7" max="7" width="21.6640625" style="1" customWidth="1"/>
    <col min="8" max="8" width="7.5546875" style="1" customWidth="1"/>
    <col min="9" max="12" width="7.33203125" style="1" customWidth="1"/>
    <col min="13" max="13" width="14.33203125" style="1" customWidth="1"/>
    <col min="14" max="14" width="13.44140625" style="1" customWidth="1"/>
    <col min="15" max="24" width="12.88671875" style="1" customWidth="1"/>
    <col min="25" max="25" width="16.109375" style="48" customWidth="1"/>
    <col min="26" max="26" width="16.44140625" style="49" bestFit="1" customWidth="1"/>
    <col min="27" max="27" width="13.6640625" style="49" bestFit="1" customWidth="1"/>
    <col min="28" max="28" width="13.33203125" style="49" bestFit="1" customWidth="1"/>
    <col min="29" max="29" width="12.88671875" style="49" customWidth="1"/>
    <col min="30" max="30" width="16.44140625" style="49" bestFit="1" customWidth="1"/>
    <col min="31" max="16384" width="11.44140625" style="1"/>
  </cols>
  <sheetData>
    <row r="1" spans="2:30" x14ac:dyDescent="0.3">
      <c r="C1" s="9"/>
      <c r="D1" s="9"/>
      <c r="E1" s="9"/>
      <c r="F1" s="9"/>
      <c r="G1" s="9"/>
      <c r="H1" s="9"/>
      <c r="I1" s="9"/>
      <c r="J1" s="9"/>
      <c r="K1" s="9"/>
      <c r="L1" s="9"/>
      <c r="M1" s="9"/>
      <c r="N1" s="9"/>
      <c r="O1" s="3"/>
      <c r="P1" s="3"/>
      <c r="Q1" s="3"/>
      <c r="R1" s="3"/>
      <c r="S1" s="3"/>
      <c r="T1" s="12"/>
      <c r="U1" s="12"/>
      <c r="V1" s="12"/>
      <c r="W1" s="12"/>
      <c r="X1" s="12"/>
      <c r="Y1" s="50"/>
      <c r="Z1" s="51"/>
      <c r="AA1" s="51"/>
      <c r="AB1" s="51"/>
      <c r="AC1" s="51"/>
      <c r="AD1" s="51"/>
    </row>
    <row r="2" spans="2:30" x14ac:dyDescent="0.3">
      <c r="Y2" s="48">
        <v>490</v>
      </c>
    </row>
    <row r="3" spans="2:30" ht="15" thickBot="1" x14ac:dyDescent="0.35">
      <c r="H3" s="70" t="s">
        <v>100</v>
      </c>
      <c r="I3" s="67"/>
      <c r="J3" s="67"/>
      <c r="K3" s="67"/>
      <c r="L3" s="67"/>
      <c r="M3" s="71"/>
      <c r="N3" s="72"/>
      <c r="O3" s="75" t="s">
        <v>99</v>
      </c>
      <c r="P3" s="75" t="s">
        <v>99</v>
      </c>
      <c r="Q3" s="75" t="s">
        <v>99</v>
      </c>
      <c r="R3" s="75" t="s">
        <v>99</v>
      </c>
      <c r="S3" s="75" t="s">
        <v>99</v>
      </c>
      <c r="T3" s="75" t="s">
        <v>99</v>
      </c>
      <c r="U3" s="202" t="s">
        <v>97</v>
      </c>
      <c r="V3" s="202" t="s">
        <v>126</v>
      </c>
      <c r="W3" s="202" t="s">
        <v>127</v>
      </c>
      <c r="X3" s="202" t="s">
        <v>130</v>
      </c>
      <c r="Y3" s="76" t="s">
        <v>98</v>
      </c>
      <c r="Z3" s="76" t="s">
        <v>98</v>
      </c>
      <c r="AA3" s="76" t="s">
        <v>98</v>
      </c>
      <c r="AB3" s="76" t="s">
        <v>98</v>
      </c>
      <c r="AC3" s="76" t="s">
        <v>98</v>
      </c>
      <c r="AD3" s="76" t="s">
        <v>98</v>
      </c>
    </row>
    <row r="4" spans="2:30" s="89" customFormat="1" ht="58.2" thickBot="1" x14ac:dyDescent="0.35">
      <c r="C4" s="94" t="s">
        <v>103</v>
      </c>
      <c r="D4" s="93" t="s">
        <v>7</v>
      </c>
      <c r="E4" s="93" t="str">
        <f>E17</f>
        <v>Fin.
AFD, EU, GCF, GVNT</v>
      </c>
      <c r="F4" s="93" t="str">
        <f>F17</f>
        <v>Durée de vie (an)</v>
      </c>
      <c r="G4" s="93" t="s">
        <v>34</v>
      </c>
      <c r="H4" s="90">
        <v>2021</v>
      </c>
      <c r="I4" s="90">
        <v>2022</v>
      </c>
      <c r="J4" s="90">
        <v>2023</v>
      </c>
      <c r="K4" s="90">
        <v>2024</v>
      </c>
      <c r="L4" s="90">
        <v>2025</v>
      </c>
      <c r="M4" s="87" t="s">
        <v>45</v>
      </c>
      <c r="N4" s="80" t="s">
        <v>46</v>
      </c>
      <c r="O4" s="91" t="s">
        <v>9</v>
      </c>
      <c r="P4" s="91" t="s">
        <v>10</v>
      </c>
      <c r="Q4" s="91" t="s">
        <v>11</v>
      </c>
      <c r="R4" s="91" t="s">
        <v>12</v>
      </c>
      <c r="S4" s="91" t="s">
        <v>48</v>
      </c>
      <c r="T4" s="207" t="s">
        <v>8</v>
      </c>
      <c r="U4" s="217"/>
      <c r="V4" s="218"/>
      <c r="W4" s="218"/>
      <c r="X4" s="219"/>
      <c r="Y4" s="208" t="s">
        <v>74</v>
      </c>
      <c r="Z4" s="92" t="s">
        <v>48</v>
      </c>
      <c r="AA4" s="92" t="s">
        <v>75</v>
      </c>
      <c r="AB4" s="92" t="s">
        <v>76</v>
      </c>
      <c r="AC4" s="97" t="s">
        <v>77</v>
      </c>
      <c r="AD4" s="99" t="s">
        <v>8</v>
      </c>
    </row>
    <row r="5" spans="2:30" x14ac:dyDescent="0.3">
      <c r="B5" s="1" t="s">
        <v>257</v>
      </c>
      <c r="C5" s="295"/>
      <c r="D5" s="83" t="s">
        <v>254</v>
      </c>
      <c r="E5" s="83" t="s">
        <v>127</v>
      </c>
      <c r="F5" s="84"/>
      <c r="G5" s="83" t="s">
        <v>40</v>
      </c>
      <c r="H5" s="68">
        <v>1</v>
      </c>
      <c r="I5" s="68"/>
      <c r="J5" s="68"/>
      <c r="K5" s="68"/>
      <c r="L5" s="68"/>
      <c r="M5" s="73">
        <f t="shared" ref="M5:M8" si="0">SUM(H5:K5)</f>
        <v>1</v>
      </c>
      <c r="N5" s="81">
        <v>150000</v>
      </c>
      <c r="O5" s="57">
        <f>H5*$N5</f>
        <v>150000</v>
      </c>
      <c r="P5" s="57">
        <f>I5*$N5</f>
        <v>0</v>
      </c>
      <c r="Q5" s="57">
        <f>J5*$N5</f>
        <v>0</v>
      </c>
      <c r="R5" s="57">
        <f>K5*$N5</f>
        <v>0</v>
      </c>
      <c r="S5" s="57">
        <f>L5*$N5</f>
        <v>0</v>
      </c>
      <c r="T5" s="196">
        <f t="shared" ref="T5:T13" si="1">SUM(O5:S5)</f>
        <v>150000</v>
      </c>
      <c r="U5" s="212">
        <f>IF($E5=U$3,$T5,0)</f>
        <v>0</v>
      </c>
      <c r="V5" s="204">
        <f t="shared" ref="V5:X13" si="2">IF($E5=V$3,$T5,0)</f>
        <v>0</v>
      </c>
      <c r="W5" s="204">
        <f t="shared" si="2"/>
        <v>150000</v>
      </c>
      <c r="X5" s="213">
        <f t="shared" si="2"/>
        <v>0</v>
      </c>
      <c r="Y5" s="60">
        <f t="shared" ref="Y5:AC11" ca="1" si="3">O5*$Y$10</f>
        <v>73500000</v>
      </c>
      <c r="Z5" s="60">
        <f t="shared" ca="1" si="3"/>
        <v>0</v>
      </c>
      <c r="AA5" s="60">
        <f t="shared" ca="1" si="3"/>
        <v>0</v>
      </c>
      <c r="AB5" s="60">
        <f t="shared" ca="1" si="3"/>
        <v>0</v>
      </c>
      <c r="AC5" s="61">
        <f t="shared" ca="1" si="3"/>
        <v>0</v>
      </c>
      <c r="AD5" s="62">
        <f t="shared" ref="AD5:AD13" ca="1" si="4">SUM(Y5:AC5)</f>
        <v>73500000</v>
      </c>
    </row>
    <row r="6" spans="2:30" x14ac:dyDescent="0.3">
      <c r="B6" s="1" t="s">
        <v>251</v>
      </c>
      <c r="C6" s="295"/>
      <c r="D6" s="83" t="s">
        <v>22</v>
      </c>
      <c r="E6" s="83" t="s">
        <v>127</v>
      </c>
      <c r="F6" s="84"/>
      <c r="G6" s="83" t="s">
        <v>40</v>
      </c>
      <c r="H6" s="178"/>
      <c r="I6" s="179"/>
      <c r="J6" s="179"/>
      <c r="K6" s="179"/>
      <c r="L6" s="179"/>
      <c r="M6" s="179"/>
      <c r="N6" s="170">
        <v>0.05</v>
      </c>
      <c r="O6" s="57">
        <f>$N6*O52</f>
        <v>40000</v>
      </c>
      <c r="P6" s="57">
        <f>$N6*P52</f>
        <v>97500</v>
      </c>
      <c r="Q6" s="57">
        <f>$N6*Q52</f>
        <v>7500</v>
      </c>
      <c r="R6" s="57">
        <f>$N6*R52</f>
        <v>0</v>
      </c>
      <c r="S6" s="57">
        <f>$N6*S52</f>
        <v>0</v>
      </c>
      <c r="T6" s="196">
        <f t="shared" si="1"/>
        <v>145000</v>
      </c>
      <c r="U6" s="212">
        <f t="shared" ref="U6:U13" si="5">IF($E6=U$3,$T6,0)</f>
        <v>0</v>
      </c>
      <c r="V6" s="204">
        <f t="shared" si="2"/>
        <v>0</v>
      </c>
      <c r="W6" s="204">
        <f t="shared" si="2"/>
        <v>145000</v>
      </c>
      <c r="X6" s="213">
        <f t="shared" si="2"/>
        <v>0</v>
      </c>
      <c r="Y6" s="60">
        <f t="shared" ca="1" si="3"/>
        <v>13230000</v>
      </c>
      <c r="Z6" s="60">
        <f t="shared" ca="1" si="3"/>
        <v>63455000</v>
      </c>
      <c r="AA6" s="60">
        <f t="shared" ca="1" si="3"/>
        <v>9555000</v>
      </c>
      <c r="AB6" s="60">
        <f t="shared" ca="1" si="3"/>
        <v>0</v>
      </c>
      <c r="AC6" s="61">
        <f t="shared" ca="1" si="3"/>
        <v>0</v>
      </c>
      <c r="AD6" s="62">
        <f t="shared" ca="1" si="4"/>
        <v>86240000</v>
      </c>
    </row>
    <row r="7" spans="2:30" x14ac:dyDescent="0.3">
      <c r="B7" s="1" t="s">
        <v>251</v>
      </c>
      <c r="C7" s="295"/>
      <c r="D7" s="83" t="s">
        <v>23</v>
      </c>
      <c r="E7" s="83" t="s">
        <v>127</v>
      </c>
      <c r="F7" s="84"/>
      <c r="G7" s="83" t="s">
        <v>40</v>
      </c>
      <c r="H7" s="178"/>
      <c r="I7" s="179"/>
      <c r="J7" s="179"/>
      <c r="K7" s="179"/>
      <c r="L7" s="179"/>
      <c r="M7" s="179"/>
      <c r="N7" s="170">
        <v>0.05</v>
      </c>
      <c r="O7" s="57">
        <f>$N7*O35</f>
        <v>26650</v>
      </c>
      <c r="P7" s="57">
        <f t="shared" ref="P7:S7" si="6">$N7*P35</f>
        <v>189650</v>
      </c>
      <c r="Q7" s="57">
        <f t="shared" si="6"/>
        <v>19900</v>
      </c>
      <c r="R7" s="57">
        <f t="shared" si="6"/>
        <v>11250</v>
      </c>
      <c r="S7" s="57">
        <f t="shared" si="6"/>
        <v>11250</v>
      </c>
      <c r="T7" s="196">
        <f t="shared" si="1"/>
        <v>258700</v>
      </c>
      <c r="U7" s="212">
        <f t="shared" si="5"/>
        <v>0</v>
      </c>
      <c r="V7" s="204">
        <f t="shared" si="2"/>
        <v>0</v>
      </c>
      <c r="W7" s="204">
        <f t="shared" si="2"/>
        <v>258700</v>
      </c>
      <c r="X7" s="213">
        <f t="shared" si="2"/>
        <v>0</v>
      </c>
      <c r="Y7" s="60">
        <f t="shared" ca="1" si="3"/>
        <v>12335750</v>
      </c>
      <c r="Z7" s="60">
        <f t="shared" ca="1" si="3"/>
        <v>92940750</v>
      </c>
      <c r="AA7" s="60">
        <f t="shared" ca="1" si="3"/>
        <v>14442750</v>
      </c>
      <c r="AB7" s="60">
        <f t="shared" ca="1" si="3"/>
        <v>0</v>
      </c>
      <c r="AC7" s="61">
        <f t="shared" ca="1" si="3"/>
        <v>0</v>
      </c>
      <c r="AD7" s="62">
        <f t="shared" ca="1" si="4"/>
        <v>119719250</v>
      </c>
    </row>
    <row r="8" spans="2:30" ht="28.8" x14ac:dyDescent="0.3">
      <c r="B8" s="1" t="s">
        <v>258</v>
      </c>
      <c r="C8" s="295"/>
      <c r="D8" s="83" t="s">
        <v>253</v>
      </c>
      <c r="E8" s="83" t="s">
        <v>127</v>
      </c>
      <c r="F8" s="84"/>
      <c r="G8" s="83" t="s">
        <v>40</v>
      </c>
      <c r="H8" s="68">
        <v>1</v>
      </c>
      <c r="I8" s="68"/>
      <c r="J8" s="68"/>
      <c r="K8" s="68"/>
      <c r="L8" s="68"/>
      <c r="M8" s="73">
        <f t="shared" si="0"/>
        <v>1</v>
      </c>
      <c r="N8" s="81">
        <v>100000</v>
      </c>
      <c r="O8" s="57">
        <f t="shared" ref="O8:S11" si="7">H8*$N8</f>
        <v>100000</v>
      </c>
      <c r="P8" s="57">
        <f t="shared" si="7"/>
        <v>0</v>
      </c>
      <c r="Q8" s="57">
        <f t="shared" si="7"/>
        <v>0</v>
      </c>
      <c r="R8" s="57">
        <f t="shared" si="7"/>
        <v>0</v>
      </c>
      <c r="S8" s="57">
        <f t="shared" si="7"/>
        <v>0</v>
      </c>
      <c r="T8" s="196">
        <f t="shared" si="1"/>
        <v>100000</v>
      </c>
      <c r="U8" s="212">
        <f t="shared" si="5"/>
        <v>0</v>
      </c>
      <c r="V8" s="204">
        <f t="shared" si="2"/>
        <v>0</v>
      </c>
      <c r="W8" s="204">
        <f t="shared" si="2"/>
        <v>100000</v>
      </c>
      <c r="X8" s="213">
        <f t="shared" si="2"/>
        <v>0</v>
      </c>
      <c r="Y8" s="60">
        <f t="shared" ca="1" si="3"/>
        <v>49000000</v>
      </c>
      <c r="Z8" s="60">
        <f t="shared" ca="1" si="3"/>
        <v>0</v>
      </c>
      <c r="AA8" s="60">
        <f t="shared" ca="1" si="3"/>
        <v>0</v>
      </c>
      <c r="AB8" s="60">
        <f t="shared" ca="1" si="3"/>
        <v>0</v>
      </c>
      <c r="AC8" s="61">
        <f t="shared" ca="1" si="3"/>
        <v>0</v>
      </c>
      <c r="AD8" s="62">
        <f t="shared" ca="1" si="4"/>
        <v>49000000</v>
      </c>
    </row>
    <row r="9" spans="2:30" x14ac:dyDescent="0.3">
      <c r="B9" s="1" t="s">
        <v>259</v>
      </c>
      <c r="C9" s="295"/>
      <c r="D9" s="101" t="s">
        <v>255</v>
      </c>
      <c r="E9" s="101" t="s">
        <v>127</v>
      </c>
      <c r="F9" s="102"/>
      <c r="G9" s="101" t="s">
        <v>1</v>
      </c>
      <c r="H9" s="68"/>
      <c r="I9" s="68">
        <v>1</v>
      </c>
      <c r="J9" s="68"/>
      <c r="K9" s="68"/>
      <c r="L9" s="68"/>
      <c r="M9" s="73">
        <f>SUM(H9:L9)</f>
        <v>1</v>
      </c>
      <c r="N9" s="105">
        <v>50000</v>
      </c>
      <c r="O9" s="106">
        <f t="shared" si="7"/>
        <v>0</v>
      </c>
      <c r="P9" s="106">
        <f t="shared" si="7"/>
        <v>50000</v>
      </c>
      <c r="Q9" s="106">
        <f t="shared" si="7"/>
        <v>0</v>
      </c>
      <c r="R9" s="106">
        <f t="shared" si="7"/>
        <v>0</v>
      </c>
      <c r="S9" s="106">
        <f t="shared" si="7"/>
        <v>0</v>
      </c>
      <c r="T9" s="199">
        <f t="shared" si="1"/>
        <v>50000</v>
      </c>
      <c r="U9" s="212">
        <f t="shared" si="5"/>
        <v>0</v>
      </c>
      <c r="V9" s="204">
        <f t="shared" si="2"/>
        <v>0</v>
      </c>
      <c r="W9" s="204">
        <f t="shared" si="2"/>
        <v>50000</v>
      </c>
      <c r="X9" s="213">
        <f t="shared" si="2"/>
        <v>0</v>
      </c>
      <c r="Y9" s="110">
        <f t="shared" ca="1" si="3"/>
        <v>0</v>
      </c>
      <c r="Z9" s="110">
        <f t="shared" ca="1" si="3"/>
        <v>24500000</v>
      </c>
      <c r="AA9" s="110">
        <f t="shared" ca="1" si="3"/>
        <v>0</v>
      </c>
      <c r="AB9" s="110">
        <f t="shared" ca="1" si="3"/>
        <v>0</v>
      </c>
      <c r="AC9" s="111">
        <f t="shared" ca="1" si="3"/>
        <v>0</v>
      </c>
      <c r="AD9" s="108">
        <f t="shared" ca="1" si="4"/>
        <v>24500000</v>
      </c>
    </row>
    <row r="10" spans="2:30" x14ac:dyDescent="0.3">
      <c r="B10" s="1" t="s">
        <v>260</v>
      </c>
      <c r="C10" s="295"/>
      <c r="D10" s="83" t="s">
        <v>256</v>
      </c>
      <c r="E10" s="83" t="s">
        <v>127</v>
      </c>
      <c r="F10" s="84"/>
      <c r="G10" s="83" t="s">
        <v>40</v>
      </c>
      <c r="H10" s="68"/>
      <c r="I10" s="68"/>
      <c r="J10" s="68">
        <v>1</v>
      </c>
      <c r="K10" s="68"/>
      <c r="L10" s="68"/>
      <c r="M10" s="73">
        <f t="shared" ref="M10" si="8">SUM(H10:K10)</f>
        <v>1</v>
      </c>
      <c r="N10" s="81">
        <v>50000</v>
      </c>
      <c r="O10" s="57">
        <f t="shared" si="7"/>
        <v>0</v>
      </c>
      <c r="P10" s="57">
        <f t="shared" si="7"/>
        <v>0</v>
      </c>
      <c r="Q10" s="57">
        <f t="shared" si="7"/>
        <v>50000</v>
      </c>
      <c r="R10" s="57">
        <f t="shared" si="7"/>
        <v>0</v>
      </c>
      <c r="S10" s="57">
        <f t="shared" si="7"/>
        <v>0</v>
      </c>
      <c r="T10" s="196">
        <f t="shared" si="1"/>
        <v>50000</v>
      </c>
      <c r="U10" s="212">
        <f t="shared" si="5"/>
        <v>0</v>
      </c>
      <c r="V10" s="204">
        <f t="shared" si="2"/>
        <v>0</v>
      </c>
      <c r="W10" s="204">
        <f t="shared" si="2"/>
        <v>50000</v>
      </c>
      <c r="X10" s="213">
        <f t="shared" si="2"/>
        <v>0</v>
      </c>
      <c r="Y10" s="60">
        <f t="shared" ca="1" si="3"/>
        <v>0</v>
      </c>
      <c r="Z10" s="60">
        <f t="shared" ca="1" si="3"/>
        <v>0</v>
      </c>
      <c r="AA10" s="60">
        <f t="shared" ca="1" si="3"/>
        <v>24500000</v>
      </c>
      <c r="AB10" s="60">
        <f t="shared" ca="1" si="3"/>
        <v>0</v>
      </c>
      <c r="AC10" s="61">
        <f t="shared" ca="1" si="3"/>
        <v>0</v>
      </c>
      <c r="AD10" s="62">
        <f t="shared" ca="1" si="4"/>
        <v>24500000</v>
      </c>
    </row>
    <row r="11" spans="2:30" x14ac:dyDescent="0.3">
      <c r="B11" s="1" t="s">
        <v>261</v>
      </c>
      <c r="C11" s="295"/>
      <c r="D11" s="101" t="s">
        <v>262</v>
      </c>
      <c r="E11" s="101" t="s">
        <v>127</v>
      </c>
      <c r="F11" s="102"/>
      <c r="G11" s="101" t="s">
        <v>1</v>
      </c>
      <c r="H11" s="68"/>
      <c r="I11" s="68">
        <v>1</v>
      </c>
      <c r="J11" s="68"/>
      <c r="K11" s="68"/>
      <c r="L11" s="68"/>
      <c r="M11" s="73">
        <f>SUM(H11:L11)</f>
        <v>1</v>
      </c>
      <c r="N11" s="105">
        <v>100000</v>
      </c>
      <c r="O11" s="106">
        <f t="shared" si="7"/>
        <v>0</v>
      </c>
      <c r="P11" s="106">
        <f t="shared" si="7"/>
        <v>100000</v>
      </c>
      <c r="Q11" s="106">
        <f t="shared" si="7"/>
        <v>0</v>
      </c>
      <c r="R11" s="106">
        <f t="shared" si="7"/>
        <v>0</v>
      </c>
      <c r="S11" s="106">
        <f t="shared" si="7"/>
        <v>0</v>
      </c>
      <c r="T11" s="199">
        <f t="shared" si="1"/>
        <v>100000</v>
      </c>
      <c r="U11" s="212">
        <f t="shared" si="5"/>
        <v>0</v>
      </c>
      <c r="V11" s="204">
        <f t="shared" si="2"/>
        <v>0</v>
      </c>
      <c r="W11" s="204">
        <f t="shared" si="2"/>
        <v>100000</v>
      </c>
      <c r="X11" s="213">
        <f t="shared" si="2"/>
        <v>0</v>
      </c>
      <c r="Y11" s="110">
        <f t="shared" ca="1" si="3"/>
        <v>0</v>
      </c>
      <c r="Z11" s="110">
        <f t="shared" ca="1" si="3"/>
        <v>49000000</v>
      </c>
      <c r="AA11" s="110">
        <f t="shared" ca="1" si="3"/>
        <v>0</v>
      </c>
      <c r="AB11" s="110">
        <f t="shared" ca="1" si="3"/>
        <v>0</v>
      </c>
      <c r="AC11" s="111">
        <f t="shared" ca="1" si="3"/>
        <v>0</v>
      </c>
      <c r="AD11" s="108">
        <f t="shared" ca="1" si="4"/>
        <v>49000000</v>
      </c>
    </row>
    <row r="12" spans="2:30" ht="28.8" x14ac:dyDescent="0.3">
      <c r="B12" s="1" t="s">
        <v>250</v>
      </c>
      <c r="C12" s="295"/>
      <c r="D12" s="101" t="s">
        <v>80</v>
      </c>
      <c r="E12" s="101" t="s">
        <v>127</v>
      </c>
      <c r="F12" s="102"/>
      <c r="G12" s="101" t="s">
        <v>1</v>
      </c>
      <c r="H12" s="68">
        <v>3</v>
      </c>
      <c r="I12" s="68">
        <v>3</v>
      </c>
      <c r="J12" s="68">
        <v>3</v>
      </c>
      <c r="K12" s="68">
        <v>3</v>
      </c>
      <c r="L12" s="68">
        <v>3</v>
      </c>
      <c r="M12" s="73">
        <f>SUM(H12:L12)</f>
        <v>15</v>
      </c>
      <c r="N12" s="105">
        <v>24000</v>
      </c>
      <c r="O12" s="106">
        <f t="shared" ref="O12:S13" si="9">H12*$N12</f>
        <v>72000</v>
      </c>
      <c r="P12" s="106">
        <f t="shared" si="9"/>
        <v>72000</v>
      </c>
      <c r="Q12" s="106">
        <f t="shared" si="9"/>
        <v>72000</v>
      </c>
      <c r="R12" s="106">
        <f t="shared" si="9"/>
        <v>72000</v>
      </c>
      <c r="S12" s="106">
        <f t="shared" si="9"/>
        <v>72000</v>
      </c>
      <c r="T12" s="199">
        <f t="shared" si="1"/>
        <v>360000</v>
      </c>
      <c r="U12" s="212">
        <f t="shared" si="5"/>
        <v>0</v>
      </c>
      <c r="V12" s="204">
        <f t="shared" si="2"/>
        <v>0</v>
      </c>
      <c r="W12" s="204">
        <f t="shared" si="2"/>
        <v>360000</v>
      </c>
      <c r="X12" s="213">
        <f t="shared" si="2"/>
        <v>0</v>
      </c>
      <c r="Y12" s="110">
        <f t="shared" ref="Y12:AC13" si="10">O12*$Y$2</f>
        <v>35280000</v>
      </c>
      <c r="Z12" s="110">
        <f t="shared" si="10"/>
        <v>35280000</v>
      </c>
      <c r="AA12" s="110">
        <f t="shared" si="10"/>
        <v>35280000</v>
      </c>
      <c r="AB12" s="110">
        <f t="shared" si="10"/>
        <v>35280000</v>
      </c>
      <c r="AC12" s="111">
        <f t="shared" si="10"/>
        <v>35280000</v>
      </c>
      <c r="AD12" s="108">
        <f t="shared" si="4"/>
        <v>176400000</v>
      </c>
    </row>
    <row r="13" spans="2:30" ht="48" customHeight="1" thickBot="1" x14ac:dyDescent="0.35">
      <c r="B13" s="1" t="s">
        <v>249</v>
      </c>
      <c r="C13" s="296"/>
      <c r="D13" s="85" t="s">
        <v>69</v>
      </c>
      <c r="E13" s="85" t="s">
        <v>127</v>
      </c>
      <c r="F13" s="86"/>
      <c r="G13" s="85" t="s">
        <v>1</v>
      </c>
      <c r="H13" s="69">
        <v>3</v>
      </c>
      <c r="I13" s="69">
        <v>3</v>
      </c>
      <c r="J13" s="69">
        <v>3</v>
      </c>
      <c r="K13" s="69">
        <v>3</v>
      </c>
      <c r="L13" s="69">
        <v>3</v>
      </c>
      <c r="M13" s="74">
        <f>SUM(H13:L13)</f>
        <v>15</v>
      </c>
      <c r="N13" s="82">
        <v>60000</v>
      </c>
      <c r="O13" s="58">
        <f t="shared" si="9"/>
        <v>180000</v>
      </c>
      <c r="P13" s="58">
        <f t="shared" si="9"/>
        <v>180000</v>
      </c>
      <c r="Q13" s="58">
        <f t="shared" si="9"/>
        <v>180000</v>
      </c>
      <c r="R13" s="58">
        <f t="shared" si="9"/>
        <v>180000</v>
      </c>
      <c r="S13" s="58">
        <f t="shared" si="9"/>
        <v>180000</v>
      </c>
      <c r="T13" s="197">
        <f t="shared" si="1"/>
        <v>900000</v>
      </c>
      <c r="U13" s="214">
        <f t="shared" si="5"/>
        <v>0</v>
      </c>
      <c r="V13" s="215">
        <f t="shared" si="2"/>
        <v>0</v>
      </c>
      <c r="W13" s="215">
        <f t="shared" si="2"/>
        <v>900000</v>
      </c>
      <c r="X13" s="216">
        <f t="shared" si="2"/>
        <v>0</v>
      </c>
      <c r="Y13" s="64">
        <f t="shared" si="10"/>
        <v>88200000</v>
      </c>
      <c r="Z13" s="64">
        <f t="shared" si="10"/>
        <v>88200000</v>
      </c>
      <c r="AA13" s="64">
        <f t="shared" si="10"/>
        <v>88200000</v>
      </c>
      <c r="AB13" s="64">
        <f t="shared" si="10"/>
        <v>88200000</v>
      </c>
      <c r="AC13" s="65">
        <f t="shared" si="10"/>
        <v>88200000</v>
      </c>
      <c r="AD13" s="66">
        <f t="shared" si="4"/>
        <v>441000000</v>
      </c>
    </row>
    <row r="14" spans="2:30" ht="15" thickBot="1" x14ac:dyDescent="0.35">
      <c r="C14" s="16"/>
      <c r="D14" s="9"/>
      <c r="E14" s="9"/>
      <c r="F14" s="9"/>
      <c r="G14" s="9"/>
      <c r="H14" s="9"/>
      <c r="I14" s="9"/>
      <c r="J14" s="5"/>
      <c r="K14" s="5"/>
      <c r="L14" s="5"/>
      <c r="M14" s="5"/>
      <c r="N14" s="4"/>
      <c r="O14" s="39"/>
      <c r="P14" s="39"/>
      <c r="Q14" s="40"/>
      <c r="R14" s="40"/>
      <c r="S14" s="40"/>
      <c r="T14" s="41"/>
      <c r="U14" s="41"/>
      <c r="V14" s="41"/>
      <c r="W14" s="41"/>
      <c r="X14" s="41"/>
      <c r="Y14" s="50"/>
      <c r="Z14" s="51"/>
      <c r="AA14" s="51"/>
      <c r="AB14" s="51"/>
      <c r="AC14" s="51"/>
      <c r="AD14" s="51"/>
    </row>
    <row r="15" spans="2:30" s="45" customFormat="1" ht="15" thickBot="1" x14ac:dyDescent="0.35">
      <c r="C15" s="47"/>
      <c r="D15" s="46"/>
      <c r="E15" s="46"/>
      <c r="F15" s="46"/>
      <c r="G15" s="46"/>
      <c r="H15" s="46"/>
      <c r="I15" s="46"/>
      <c r="J15" s="46"/>
      <c r="K15" s="46"/>
      <c r="L15" s="116"/>
      <c r="M15" s="117"/>
      <c r="N15" s="118" t="s">
        <v>111</v>
      </c>
      <c r="O15" s="112">
        <f>SUM(O5:O13)</f>
        <v>568650</v>
      </c>
      <c r="P15" s="113">
        <f>SUM(P5:P13)</f>
        <v>689150</v>
      </c>
      <c r="Q15" s="113">
        <f>SUM(Q5:Q13)</f>
        <v>329400</v>
      </c>
      <c r="R15" s="113">
        <f>SUM(R5:R13)</f>
        <v>263250</v>
      </c>
      <c r="S15" s="114">
        <f>SUM(S5:S13)</f>
        <v>263250</v>
      </c>
      <c r="T15" s="79">
        <f>SUM(O15:S15)</f>
        <v>2113700</v>
      </c>
      <c r="U15" s="203">
        <f t="shared" ref="U15:AC15" si="11">SUM(U5:U13)</f>
        <v>0</v>
      </c>
      <c r="V15" s="205">
        <f t="shared" si="11"/>
        <v>0</v>
      </c>
      <c r="W15" s="205">
        <f t="shared" si="11"/>
        <v>2113700</v>
      </c>
      <c r="X15" s="206">
        <f t="shared" si="11"/>
        <v>0</v>
      </c>
      <c r="Y15" s="95">
        <f t="shared" ca="1" si="11"/>
        <v>360292100</v>
      </c>
      <c r="Z15" s="96">
        <f t="shared" ca="1" si="11"/>
        <v>651009100</v>
      </c>
      <c r="AA15" s="96">
        <f t="shared" ca="1" si="11"/>
        <v>383787600</v>
      </c>
      <c r="AB15" s="96">
        <f t="shared" ca="1" si="11"/>
        <v>220132500</v>
      </c>
      <c r="AC15" s="96">
        <f t="shared" ca="1" si="11"/>
        <v>202492500</v>
      </c>
      <c r="AD15" s="100">
        <f ca="1">SUM(Y15:AC15)</f>
        <v>1817713800</v>
      </c>
    </row>
    <row r="16" spans="2:30" s="2" customFormat="1" ht="15" thickBot="1" x14ac:dyDescent="0.35">
      <c r="C16" s="16"/>
      <c r="D16" s="9"/>
      <c r="E16" s="9"/>
      <c r="F16" s="9"/>
      <c r="G16" s="9"/>
      <c r="H16" s="9"/>
      <c r="I16" s="9"/>
      <c r="J16" s="5"/>
      <c r="K16" s="5"/>
      <c r="L16" s="5"/>
      <c r="M16" s="5"/>
      <c r="N16" s="4"/>
      <c r="O16" s="41"/>
      <c r="P16" s="41"/>
      <c r="Q16" s="41"/>
      <c r="R16" s="41"/>
      <c r="S16" s="41"/>
      <c r="T16" s="42"/>
      <c r="U16" s="42"/>
      <c r="V16" s="42"/>
      <c r="W16" s="42"/>
      <c r="X16" s="42"/>
      <c r="Y16" s="53"/>
      <c r="Z16" s="53"/>
      <c r="AA16" s="53"/>
      <c r="AB16" s="53"/>
      <c r="AC16" s="53"/>
      <c r="AD16" s="51">
        <f ca="1">AD15/$Y$2</f>
        <v>3709620</v>
      </c>
    </row>
    <row r="17" spans="2:30" s="89" customFormat="1" ht="43.8" thickBot="1" x14ac:dyDescent="0.35">
      <c r="C17" s="94" t="s">
        <v>104</v>
      </c>
      <c r="D17" s="93" t="s">
        <v>7</v>
      </c>
      <c r="E17" s="93" t="s">
        <v>101</v>
      </c>
      <c r="F17" s="93" t="s">
        <v>102</v>
      </c>
      <c r="G17" s="93" t="s">
        <v>34</v>
      </c>
      <c r="H17" s="90">
        <v>2021</v>
      </c>
      <c r="I17" s="90">
        <v>2022</v>
      </c>
      <c r="J17" s="90">
        <v>2023</v>
      </c>
      <c r="K17" s="90">
        <v>2024</v>
      </c>
      <c r="L17" s="90">
        <v>2025</v>
      </c>
      <c r="M17" s="87" t="s">
        <v>45</v>
      </c>
      <c r="N17" s="80" t="s">
        <v>46</v>
      </c>
      <c r="O17" s="91" t="s">
        <v>74</v>
      </c>
      <c r="P17" s="91" t="s">
        <v>48</v>
      </c>
      <c r="Q17" s="91" t="s">
        <v>75</v>
      </c>
      <c r="R17" s="91" t="s">
        <v>76</v>
      </c>
      <c r="S17" s="172" t="s">
        <v>77</v>
      </c>
      <c r="T17" s="207" t="s">
        <v>4</v>
      </c>
      <c r="U17" s="210"/>
      <c r="V17" s="201"/>
      <c r="W17" s="201"/>
      <c r="X17" s="211"/>
      <c r="Y17" s="208" t="s">
        <v>74</v>
      </c>
      <c r="Z17" s="92" t="s">
        <v>48</v>
      </c>
      <c r="AA17" s="92" t="s">
        <v>75</v>
      </c>
      <c r="AB17" s="92" t="s">
        <v>76</v>
      </c>
      <c r="AC17" s="97" t="s">
        <v>77</v>
      </c>
      <c r="AD17" s="99" t="s">
        <v>4</v>
      </c>
    </row>
    <row r="18" spans="2:30" s="45" customFormat="1" x14ac:dyDescent="0.3">
      <c r="B18" s="279" t="s">
        <v>242</v>
      </c>
      <c r="C18" s="297" t="s">
        <v>17</v>
      </c>
      <c r="D18" s="83" t="s">
        <v>78</v>
      </c>
      <c r="E18" s="83"/>
      <c r="F18" s="84"/>
      <c r="G18" s="83" t="s">
        <v>35</v>
      </c>
      <c r="H18" s="68"/>
      <c r="I18" s="68"/>
      <c r="J18" s="68"/>
      <c r="K18" s="68"/>
      <c r="L18" s="68"/>
      <c r="M18" s="73">
        <f>SUM(H18:K18)</f>
        <v>0</v>
      </c>
      <c r="N18" s="81">
        <v>60000</v>
      </c>
      <c r="O18" s="57">
        <f>H18*$N18</f>
        <v>0</v>
      </c>
      <c r="P18" s="57">
        <f>I18*$N18</f>
        <v>0</v>
      </c>
      <c r="Q18" s="57">
        <f>J18*$N18</f>
        <v>0</v>
      </c>
      <c r="R18" s="57">
        <f>K18*$N18</f>
        <v>0</v>
      </c>
      <c r="S18" s="173">
        <f>L18*$N18</f>
        <v>0</v>
      </c>
      <c r="T18" s="196">
        <f>SUM(O18:S18)</f>
        <v>0</v>
      </c>
      <c r="U18" s="212">
        <f>IF($E18=U$3,$T18,0)</f>
        <v>0</v>
      </c>
      <c r="V18" s="204">
        <f t="shared" ref="V18:X33" si="12">IF($E18=V$3,$T18,0)</f>
        <v>0</v>
      </c>
      <c r="W18" s="204">
        <f t="shared" si="12"/>
        <v>0</v>
      </c>
      <c r="X18" s="213">
        <f t="shared" si="12"/>
        <v>0</v>
      </c>
      <c r="Y18" s="60">
        <f t="shared" ref="Y18:Y33" si="13">O18*$Y$2</f>
        <v>0</v>
      </c>
      <c r="Z18" s="60">
        <f t="shared" ref="Z18:Z33" si="14">P18*$Y$2</f>
        <v>0</v>
      </c>
      <c r="AA18" s="60">
        <f t="shared" ref="AA18:AA33" si="15">Q18*$Y$2</f>
        <v>0</v>
      </c>
      <c r="AB18" s="60">
        <f t="shared" ref="AB18:AB33" si="16">R18*$Y$2</f>
        <v>0</v>
      </c>
      <c r="AC18" s="61">
        <f t="shared" ref="AC18:AC33" si="17">S18*$Y$2</f>
        <v>0</v>
      </c>
      <c r="AD18" s="98">
        <f>SUM(Y18:AC18)</f>
        <v>0</v>
      </c>
    </row>
    <row r="19" spans="2:30" s="45" customFormat="1" x14ac:dyDescent="0.3">
      <c r="B19" s="279" t="s">
        <v>242</v>
      </c>
      <c r="C19" s="297"/>
      <c r="D19" s="83" t="s">
        <v>128</v>
      </c>
      <c r="E19" s="83"/>
      <c r="F19" s="84"/>
      <c r="G19" s="83" t="s">
        <v>6</v>
      </c>
      <c r="H19" s="68"/>
      <c r="I19" s="68"/>
      <c r="J19" s="68"/>
      <c r="K19" s="68"/>
      <c r="L19" s="68"/>
      <c r="M19" s="73">
        <f>SUM(H19:K19)</f>
        <v>0</v>
      </c>
      <c r="N19" s="81">
        <v>500000</v>
      </c>
      <c r="O19" s="57">
        <f t="shared" ref="O19:S33" si="18">H19*$N19</f>
        <v>0</v>
      </c>
      <c r="P19" s="57">
        <f t="shared" si="18"/>
        <v>0</v>
      </c>
      <c r="Q19" s="57">
        <f t="shared" si="18"/>
        <v>0</v>
      </c>
      <c r="R19" s="57">
        <f t="shared" si="18"/>
        <v>0</v>
      </c>
      <c r="S19" s="173">
        <f t="shared" si="18"/>
        <v>0</v>
      </c>
      <c r="T19" s="196">
        <f t="shared" ref="T19:T33" si="19">SUM(O19:S19)</f>
        <v>0</v>
      </c>
      <c r="U19" s="212">
        <f t="shared" ref="U19:U33" si="20">IF($E19=U$3,$T19,0)</f>
        <v>0</v>
      </c>
      <c r="V19" s="204">
        <f t="shared" si="12"/>
        <v>0</v>
      </c>
      <c r="W19" s="204">
        <f t="shared" si="12"/>
        <v>0</v>
      </c>
      <c r="X19" s="213">
        <f t="shared" si="12"/>
        <v>0</v>
      </c>
      <c r="Y19" s="60">
        <f t="shared" si="13"/>
        <v>0</v>
      </c>
      <c r="Z19" s="60">
        <f t="shared" si="14"/>
        <v>0</v>
      </c>
      <c r="AA19" s="60">
        <f t="shared" si="15"/>
        <v>0</v>
      </c>
      <c r="AB19" s="60">
        <f t="shared" si="16"/>
        <v>0</v>
      </c>
      <c r="AC19" s="61">
        <f t="shared" si="17"/>
        <v>0</v>
      </c>
      <c r="AD19" s="62">
        <f t="shared" ref="AD19:AD33" si="21">SUM(Y19:AC19)</f>
        <v>0</v>
      </c>
    </row>
    <row r="20" spans="2:30" s="45" customFormat="1" x14ac:dyDescent="0.3">
      <c r="B20" s="279" t="s">
        <v>242</v>
      </c>
      <c r="C20" s="297"/>
      <c r="D20" s="83" t="s">
        <v>79</v>
      </c>
      <c r="E20" s="83" t="s">
        <v>127</v>
      </c>
      <c r="F20" s="84">
        <v>10</v>
      </c>
      <c r="G20" s="83" t="s">
        <v>35</v>
      </c>
      <c r="H20" s="68">
        <v>15</v>
      </c>
      <c r="I20" s="68">
        <v>15</v>
      </c>
      <c r="J20" s="68">
        <v>15</v>
      </c>
      <c r="K20" s="68">
        <v>15</v>
      </c>
      <c r="L20" s="68">
        <v>15</v>
      </c>
      <c r="M20" s="73">
        <f>SUM(H20:L20)</f>
        <v>75</v>
      </c>
      <c r="N20" s="81">
        <v>15000</v>
      </c>
      <c r="O20" s="57">
        <f t="shared" si="18"/>
        <v>225000</v>
      </c>
      <c r="P20" s="57">
        <f t="shared" si="18"/>
        <v>225000</v>
      </c>
      <c r="Q20" s="57">
        <f t="shared" si="18"/>
        <v>225000</v>
      </c>
      <c r="R20" s="57">
        <f t="shared" si="18"/>
        <v>225000</v>
      </c>
      <c r="S20" s="173">
        <f t="shared" si="18"/>
        <v>225000</v>
      </c>
      <c r="T20" s="196">
        <f t="shared" si="19"/>
        <v>1125000</v>
      </c>
      <c r="U20" s="212">
        <f t="shared" si="20"/>
        <v>0</v>
      </c>
      <c r="V20" s="204">
        <f t="shared" si="12"/>
        <v>0</v>
      </c>
      <c r="W20" s="204">
        <f t="shared" si="12"/>
        <v>1125000</v>
      </c>
      <c r="X20" s="213">
        <f t="shared" si="12"/>
        <v>0</v>
      </c>
      <c r="Y20" s="60">
        <f t="shared" si="13"/>
        <v>110250000</v>
      </c>
      <c r="Z20" s="60">
        <f t="shared" si="14"/>
        <v>110250000</v>
      </c>
      <c r="AA20" s="60">
        <f t="shared" si="15"/>
        <v>110250000</v>
      </c>
      <c r="AB20" s="60">
        <f t="shared" si="16"/>
        <v>110250000</v>
      </c>
      <c r="AC20" s="61">
        <f t="shared" si="17"/>
        <v>110250000</v>
      </c>
      <c r="AD20" s="62">
        <f t="shared" si="21"/>
        <v>551250000</v>
      </c>
    </row>
    <row r="21" spans="2:30" s="45" customFormat="1" x14ac:dyDescent="0.3">
      <c r="B21" s="279" t="s">
        <v>242</v>
      </c>
      <c r="C21" s="297"/>
      <c r="D21" s="83" t="s">
        <v>171</v>
      </c>
      <c r="E21" s="83" t="s">
        <v>127</v>
      </c>
      <c r="F21" s="84">
        <v>10</v>
      </c>
      <c r="G21" s="83" t="s">
        <v>35</v>
      </c>
      <c r="H21" s="68">
        <v>200</v>
      </c>
      <c r="I21" s="68">
        <v>200</v>
      </c>
      <c r="J21" s="68">
        <v>50</v>
      </c>
      <c r="K21" s="68"/>
      <c r="L21" s="68"/>
      <c r="M21" s="73">
        <f t="shared" ref="M21:M25" si="22">SUM(H21:L21)</f>
        <v>450</v>
      </c>
      <c r="N21" s="81">
        <v>500</v>
      </c>
      <c r="O21" s="57">
        <f t="shared" si="18"/>
        <v>100000</v>
      </c>
      <c r="P21" s="57">
        <f t="shared" si="18"/>
        <v>100000</v>
      </c>
      <c r="Q21" s="57">
        <f t="shared" si="18"/>
        <v>25000</v>
      </c>
      <c r="R21" s="57">
        <f t="shared" si="18"/>
        <v>0</v>
      </c>
      <c r="S21" s="173">
        <f t="shared" si="18"/>
        <v>0</v>
      </c>
      <c r="T21" s="196">
        <f t="shared" si="19"/>
        <v>225000</v>
      </c>
      <c r="U21" s="212">
        <f t="shared" si="20"/>
        <v>0</v>
      </c>
      <c r="V21" s="204">
        <f t="shared" si="12"/>
        <v>0</v>
      </c>
      <c r="W21" s="204">
        <f t="shared" si="12"/>
        <v>225000</v>
      </c>
      <c r="X21" s="213">
        <f t="shared" si="12"/>
        <v>0</v>
      </c>
      <c r="Y21" s="60">
        <f t="shared" si="13"/>
        <v>49000000</v>
      </c>
      <c r="Z21" s="60">
        <f t="shared" si="14"/>
        <v>49000000</v>
      </c>
      <c r="AA21" s="60">
        <f t="shared" si="15"/>
        <v>12250000</v>
      </c>
      <c r="AB21" s="60">
        <f t="shared" si="16"/>
        <v>0</v>
      </c>
      <c r="AC21" s="61">
        <f t="shared" si="17"/>
        <v>0</v>
      </c>
      <c r="AD21" s="62">
        <f t="shared" si="21"/>
        <v>110250000</v>
      </c>
    </row>
    <row r="22" spans="2:30" s="45" customFormat="1" x14ac:dyDescent="0.3">
      <c r="B22" s="279" t="s">
        <v>242</v>
      </c>
      <c r="C22" s="297"/>
      <c r="D22" s="83" t="s">
        <v>172</v>
      </c>
      <c r="E22" s="83" t="s">
        <v>127</v>
      </c>
      <c r="F22" s="84">
        <v>10</v>
      </c>
      <c r="G22" s="83" t="s">
        <v>35</v>
      </c>
      <c r="H22" s="68">
        <v>20</v>
      </c>
      <c r="I22" s="68">
        <v>20</v>
      </c>
      <c r="J22" s="68">
        <v>20</v>
      </c>
      <c r="K22" s="68"/>
      <c r="L22" s="68"/>
      <c r="M22" s="73">
        <f t="shared" si="22"/>
        <v>60</v>
      </c>
      <c r="N22" s="81">
        <v>5000</v>
      </c>
      <c r="O22" s="57">
        <f t="shared" si="18"/>
        <v>100000</v>
      </c>
      <c r="P22" s="57">
        <f t="shared" si="18"/>
        <v>100000</v>
      </c>
      <c r="Q22" s="57">
        <f t="shared" si="18"/>
        <v>100000</v>
      </c>
      <c r="R22" s="57">
        <f t="shared" si="18"/>
        <v>0</v>
      </c>
      <c r="S22" s="173">
        <f t="shared" si="18"/>
        <v>0</v>
      </c>
      <c r="T22" s="196">
        <f t="shared" si="19"/>
        <v>300000</v>
      </c>
      <c r="U22" s="212">
        <f t="shared" si="20"/>
        <v>0</v>
      </c>
      <c r="V22" s="204">
        <f t="shared" si="12"/>
        <v>0</v>
      </c>
      <c r="W22" s="204">
        <f t="shared" si="12"/>
        <v>300000</v>
      </c>
      <c r="X22" s="213">
        <f t="shared" si="12"/>
        <v>0</v>
      </c>
      <c r="Y22" s="60">
        <f t="shared" si="13"/>
        <v>49000000</v>
      </c>
      <c r="Z22" s="60">
        <f t="shared" si="14"/>
        <v>49000000</v>
      </c>
      <c r="AA22" s="60">
        <f t="shared" si="15"/>
        <v>49000000</v>
      </c>
      <c r="AB22" s="60">
        <f t="shared" si="16"/>
        <v>0</v>
      </c>
      <c r="AC22" s="61">
        <f t="shared" si="17"/>
        <v>0</v>
      </c>
      <c r="AD22" s="62">
        <f t="shared" si="21"/>
        <v>147000000</v>
      </c>
    </row>
    <row r="23" spans="2:30" s="45" customFormat="1" x14ac:dyDescent="0.3">
      <c r="B23" s="279" t="s">
        <v>242</v>
      </c>
      <c r="C23" s="297"/>
      <c r="D23" s="83" t="s">
        <v>173</v>
      </c>
      <c r="E23" s="83" t="s">
        <v>127</v>
      </c>
      <c r="F23" s="84">
        <v>10</v>
      </c>
      <c r="G23" s="83" t="s">
        <v>35</v>
      </c>
      <c r="H23" s="68"/>
      <c r="I23" s="68">
        <v>1</v>
      </c>
      <c r="J23" s="68"/>
      <c r="K23" s="68"/>
      <c r="L23" s="68"/>
      <c r="M23" s="73">
        <f t="shared" si="22"/>
        <v>1</v>
      </c>
      <c r="N23" s="81">
        <v>50000</v>
      </c>
      <c r="O23" s="57">
        <f t="shared" si="18"/>
        <v>0</v>
      </c>
      <c r="P23" s="57">
        <f t="shared" si="18"/>
        <v>50000</v>
      </c>
      <c r="Q23" s="57">
        <f t="shared" si="18"/>
        <v>0</v>
      </c>
      <c r="R23" s="57">
        <f t="shared" si="18"/>
        <v>0</v>
      </c>
      <c r="S23" s="173">
        <f t="shared" si="18"/>
        <v>0</v>
      </c>
      <c r="T23" s="196">
        <f t="shared" si="19"/>
        <v>50000</v>
      </c>
      <c r="U23" s="212">
        <f t="shared" si="20"/>
        <v>0</v>
      </c>
      <c r="V23" s="204">
        <f t="shared" si="12"/>
        <v>0</v>
      </c>
      <c r="W23" s="204">
        <f t="shared" si="12"/>
        <v>50000</v>
      </c>
      <c r="X23" s="213">
        <f t="shared" si="12"/>
        <v>0</v>
      </c>
      <c r="Y23" s="60">
        <f t="shared" si="13"/>
        <v>0</v>
      </c>
      <c r="Z23" s="60">
        <f t="shared" si="14"/>
        <v>24500000</v>
      </c>
      <c r="AA23" s="60">
        <f t="shared" si="15"/>
        <v>0</v>
      </c>
      <c r="AB23" s="60">
        <f t="shared" si="16"/>
        <v>0</v>
      </c>
      <c r="AC23" s="61">
        <f t="shared" si="17"/>
        <v>0</v>
      </c>
      <c r="AD23" s="62">
        <f t="shared" si="21"/>
        <v>24500000</v>
      </c>
    </row>
    <row r="24" spans="2:30" s="45" customFormat="1" x14ac:dyDescent="0.3">
      <c r="B24" s="279" t="s">
        <v>242</v>
      </c>
      <c r="C24" s="297"/>
      <c r="D24" s="83" t="s">
        <v>174</v>
      </c>
      <c r="E24" s="83" t="s">
        <v>127</v>
      </c>
      <c r="F24" s="84">
        <v>10</v>
      </c>
      <c r="G24" s="83" t="s">
        <v>35</v>
      </c>
      <c r="H24" s="68">
        <v>8</v>
      </c>
      <c r="I24" s="68">
        <v>8</v>
      </c>
      <c r="J24" s="68">
        <v>8</v>
      </c>
      <c r="K24" s="68"/>
      <c r="L24" s="68"/>
      <c r="M24" s="73">
        <f t="shared" si="22"/>
        <v>24</v>
      </c>
      <c r="N24" s="81">
        <v>6000</v>
      </c>
      <c r="O24" s="57">
        <f t="shared" si="18"/>
        <v>48000</v>
      </c>
      <c r="P24" s="57">
        <f t="shared" si="18"/>
        <v>48000</v>
      </c>
      <c r="Q24" s="57">
        <f t="shared" si="18"/>
        <v>48000</v>
      </c>
      <c r="R24" s="57">
        <f t="shared" si="18"/>
        <v>0</v>
      </c>
      <c r="S24" s="173">
        <f t="shared" si="18"/>
        <v>0</v>
      </c>
      <c r="T24" s="196">
        <f t="shared" si="19"/>
        <v>144000</v>
      </c>
      <c r="U24" s="212">
        <f t="shared" si="20"/>
        <v>0</v>
      </c>
      <c r="V24" s="204">
        <f t="shared" si="12"/>
        <v>0</v>
      </c>
      <c r="W24" s="204">
        <f t="shared" si="12"/>
        <v>144000</v>
      </c>
      <c r="X24" s="213">
        <f t="shared" si="12"/>
        <v>0</v>
      </c>
      <c r="Y24" s="60">
        <f t="shared" si="13"/>
        <v>23520000</v>
      </c>
      <c r="Z24" s="60">
        <f t="shared" si="14"/>
        <v>23520000</v>
      </c>
      <c r="AA24" s="60">
        <f t="shared" si="15"/>
        <v>23520000</v>
      </c>
      <c r="AB24" s="60">
        <f t="shared" si="16"/>
        <v>0</v>
      </c>
      <c r="AC24" s="61">
        <f t="shared" si="17"/>
        <v>0</v>
      </c>
      <c r="AD24" s="62">
        <f t="shared" si="21"/>
        <v>70560000</v>
      </c>
    </row>
    <row r="25" spans="2:30" s="45" customFormat="1" x14ac:dyDescent="0.3">
      <c r="B25" s="279" t="s">
        <v>242</v>
      </c>
      <c r="C25" s="297"/>
      <c r="D25" s="83" t="s">
        <v>175</v>
      </c>
      <c r="E25" s="83" t="s">
        <v>127</v>
      </c>
      <c r="F25" s="84">
        <v>10</v>
      </c>
      <c r="G25" s="83" t="s">
        <v>35</v>
      </c>
      <c r="H25" s="68">
        <v>2</v>
      </c>
      <c r="I25" s="68"/>
      <c r="J25" s="68"/>
      <c r="K25" s="68"/>
      <c r="L25" s="68"/>
      <c r="M25" s="73">
        <f t="shared" si="22"/>
        <v>2</v>
      </c>
      <c r="N25" s="81">
        <v>20000</v>
      </c>
      <c r="O25" s="57">
        <f t="shared" si="18"/>
        <v>40000</v>
      </c>
      <c r="P25" s="57">
        <f t="shared" si="18"/>
        <v>0</v>
      </c>
      <c r="Q25" s="57">
        <f t="shared" si="18"/>
        <v>0</v>
      </c>
      <c r="R25" s="57">
        <f t="shared" si="18"/>
        <v>0</v>
      </c>
      <c r="S25" s="173">
        <f t="shared" si="18"/>
        <v>0</v>
      </c>
      <c r="T25" s="196">
        <f t="shared" si="19"/>
        <v>40000</v>
      </c>
      <c r="U25" s="212">
        <f t="shared" si="20"/>
        <v>0</v>
      </c>
      <c r="V25" s="204">
        <f t="shared" si="12"/>
        <v>0</v>
      </c>
      <c r="W25" s="204">
        <f t="shared" si="12"/>
        <v>40000</v>
      </c>
      <c r="X25" s="213">
        <f t="shared" si="12"/>
        <v>0</v>
      </c>
      <c r="Y25" s="60">
        <f t="shared" si="13"/>
        <v>19600000</v>
      </c>
      <c r="Z25" s="60">
        <f t="shared" si="14"/>
        <v>0</v>
      </c>
      <c r="AA25" s="60">
        <f t="shared" si="15"/>
        <v>0</v>
      </c>
      <c r="AB25" s="60">
        <f t="shared" si="16"/>
        <v>0</v>
      </c>
      <c r="AC25" s="61">
        <f t="shared" si="17"/>
        <v>0</v>
      </c>
      <c r="AD25" s="62">
        <f t="shared" si="21"/>
        <v>19600000</v>
      </c>
    </row>
    <row r="26" spans="2:30" s="45" customFormat="1" x14ac:dyDescent="0.3">
      <c r="B26" s="279" t="s">
        <v>242</v>
      </c>
      <c r="C26" s="297"/>
      <c r="D26" s="83" t="s">
        <v>177</v>
      </c>
      <c r="E26" s="83" t="s">
        <v>127</v>
      </c>
      <c r="F26" s="84">
        <v>11</v>
      </c>
      <c r="G26" s="83" t="s">
        <v>35</v>
      </c>
      <c r="H26" s="68">
        <v>1</v>
      </c>
      <c r="I26" s="68">
        <v>1</v>
      </c>
      <c r="J26" s="68"/>
      <c r="K26" s="68"/>
      <c r="L26" s="68"/>
      <c r="M26" s="73">
        <f>SUM(H26:L26)</f>
        <v>2</v>
      </c>
      <c r="N26" s="81">
        <v>20000</v>
      </c>
      <c r="O26" s="57">
        <f t="shared" si="18"/>
        <v>20000</v>
      </c>
      <c r="P26" s="57">
        <f t="shared" si="18"/>
        <v>20000</v>
      </c>
      <c r="Q26" s="57">
        <f t="shared" si="18"/>
        <v>0</v>
      </c>
      <c r="R26" s="57">
        <f t="shared" si="18"/>
        <v>0</v>
      </c>
      <c r="S26" s="173">
        <f t="shared" si="18"/>
        <v>0</v>
      </c>
      <c r="T26" s="196">
        <f t="shared" si="19"/>
        <v>40000</v>
      </c>
      <c r="U26" s="212">
        <f t="shared" si="20"/>
        <v>0</v>
      </c>
      <c r="V26" s="204">
        <f t="shared" si="12"/>
        <v>0</v>
      </c>
      <c r="W26" s="204">
        <f t="shared" si="12"/>
        <v>40000</v>
      </c>
      <c r="X26" s="213">
        <f t="shared" si="12"/>
        <v>0</v>
      </c>
      <c r="Y26" s="60">
        <f t="shared" ref="Y26:Y27" si="23">O26*$Y$2</f>
        <v>9800000</v>
      </c>
      <c r="Z26" s="60">
        <f t="shared" ref="Z26:Z27" si="24">P26*$Y$2</f>
        <v>9800000</v>
      </c>
      <c r="AA26" s="60">
        <f t="shared" ref="AA26:AA27" si="25">Q26*$Y$2</f>
        <v>0</v>
      </c>
      <c r="AB26" s="60">
        <f t="shared" ref="AB26:AB27" si="26">R26*$Y$2</f>
        <v>0</v>
      </c>
      <c r="AC26" s="61">
        <f t="shared" ref="AC26:AC27" si="27">S26*$Y$2</f>
        <v>0</v>
      </c>
      <c r="AD26" s="62">
        <f t="shared" si="21"/>
        <v>19600000</v>
      </c>
    </row>
    <row r="27" spans="2:30" s="45" customFormat="1" x14ac:dyDescent="0.3">
      <c r="B27" s="279" t="s">
        <v>242</v>
      </c>
      <c r="C27" s="297"/>
      <c r="D27" s="83" t="s">
        <v>176</v>
      </c>
      <c r="E27" s="83" t="s">
        <v>127</v>
      </c>
      <c r="F27" s="84">
        <v>12</v>
      </c>
      <c r="G27" s="83" t="s">
        <v>35</v>
      </c>
      <c r="H27" s="68"/>
      <c r="I27" s="68">
        <v>1</v>
      </c>
      <c r="J27" s="68"/>
      <c r="K27" s="68"/>
      <c r="L27" s="68"/>
      <c r="M27" s="73">
        <f>SUM(H27:L27)</f>
        <v>1</v>
      </c>
      <c r="N27" s="81">
        <v>10000</v>
      </c>
      <c r="O27" s="57">
        <f t="shared" ref="O27" si="28">H27*$N27</f>
        <v>0</v>
      </c>
      <c r="P27" s="57">
        <f t="shared" si="18"/>
        <v>10000</v>
      </c>
      <c r="Q27" s="57">
        <f>J27*$N27</f>
        <v>0</v>
      </c>
      <c r="R27" s="57">
        <f t="shared" si="18"/>
        <v>0</v>
      </c>
      <c r="S27" s="173">
        <f t="shared" si="18"/>
        <v>0</v>
      </c>
      <c r="T27" s="196">
        <f t="shared" si="19"/>
        <v>10000</v>
      </c>
      <c r="U27" s="212">
        <f t="shared" si="20"/>
        <v>0</v>
      </c>
      <c r="V27" s="204">
        <f t="shared" si="12"/>
        <v>0</v>
      </c>
      <c r="W27" s="204">
        <f t="shared" si="12"/>
        <v>10000</v>
      </c>
      <c r="X27" s="213">
        <f>IF($E27=X$3,$T27,0)</f>
        <v>0</v>
      </c>
      <c r="Y27" s="60">
        <f t="shared" si="23"/>
        <v>0</v>
      </c>
      <c r="Z27" s="60">
        <f t="shared" si="24"/>
        <v>4900000</v>
      </c>
      <c r="AA27" s="60">
        <f t="shared" si="25"/>
        <v>0</v>
      </c>
      <c r="AB27" s="60">
        <f t="shared" si="26"/>
        <v>0</v>
      </c>
      <c r="AC27" s="61">
        <f t="shared" si="27"/>
        <v>0</v>
      </c>
      <c r="AD27" s="62">
        <f t="shared" si="21"/>
        <v>4900000</v>
      </c>
    </row>
    <row r="28" spans="2:30" s="45" customFormat="1" x14ac:dyDescent="0.3">
      <c r="B28" s="279" t="s">
        <v>242</v>
      </c>
      <c r="C28" s="297"/>
      <c r="D28" s="83" t="s">
        <v>30</v>
      </c>
      <c r="E28" s="83" t="s">
        <v>127</v>
      </c>
      <c r="F28" s="84">
        <v>5</v>
      </c>
      <c r="G28" s="83" t="s">
        <v>35</v>
      </c>
      <c r="H28" s="68"/>
      <c r="I28" s="68"/>
      <c r="J28" s="68"/>
      <c r="K28" s="68"/>
      <c r="L28" s="68"/>
      <c r="M28" s="73">
        <f t="shared" ref="M28:M33" si="29">SUM(H28:K28)</f>
        <v>0</v>
      </c>
      <c r="N28" s="81">
        <v>36000</v>
      </c>
      <c r="O28" s="57">
        <f t="shared" si="18"/>
        <v>0</v>
      </c>
      <c r="P28" s="57">
        <f t="shared" si="18"/>
        <v>0</v>
      </c>
      <c r="Q28" s="57">
        <f t="shared" si="18"/>
        <v>0</v>
      </c>
      <c r="R28" s="57">
        <f t="shared" si="18"/>
        <v>0</v>
      </c>
      <c r="S28" s="173">
        <f t="shared" si="18"/>
        <v>0</v>
      </c>
      <c r="T28" s="196">
        <f t="shared" si="19"/>
        <v>0</v>
      </c>
      <c r="U28" s="212">
        <f t="shared" si="20"/>
        <v>0</v>
      </c>
      <c r="V28" s="204">
        <f t="shared" si="12"/>
        <v>0</v>
      </c>
      <c r="W28" s="204">
        <f t="shared" si="12"/>
        <v>0</v>
      </c>
      <c r="X28" s="213">
        <f t="shared" si="12"/>
        <v>0</v>
      </c>
      <c r="Y28" s="60">
        <f t="shared" si="13"/>
        <v>0</v>
      </c>
      <c r="Z28" s="60">
        <f t="shared" si="14"/>
        <v>0</v>
      </c>
      <c r="AA28" s="60">
        <f t="shared" si="15"/>
        <v>0</v>
      </c>
      <c r="AB28" s="60">
        <f t="shared" si="16"/>
        <v>0</v>
      </c>
      <c r="AC28" s="61">
        <f t="shared" si="17"/>
        <v>0</v>
      </c>
      <c r="AD28" s="62">
        <f t="shared" si="21"/>
        <v>0</v>
      </c>
    </row>
    <row r="29" spans="2:30" s="45" customFormat="1" x14ac:dyDescent="0.3">
      <c r="B29" s="279" t="s">
        <v>242</v>
      </c>
      <c r="C29" s="297"/>
      <c r="D29" s="83" t="s">
        <v>31</v>
      </c>
      <c r="E29" s="83"/>
      <c r="F29" s="84"/>
      <c r="G29" s="83" t="s">
        <v>35</v>
      </c>
      <c r="H29" s="68"/>
      <c r="I29" s="68"/>
      <c r="J29" s="68"/>
      <c r="K29" s="68"/>
      <c r="L29" s="68"/>
      <c r="M29" s="73">
        <f t="shared" si="29"/>
        <v>0</v>
      </c>
      <c r="N29" s="81">
        <v>420000</v>
      </c>
      <c r="O29" s="57">
        <f t="shared" si="18"/>
        <v>0</v>
      </c>
      <c r="P29" s="57">
        <f t="shared" si="18"/>
        <v>0</v>
      </c>
      <c r="Q29" s="57">
        <f t="shared" si="18"/>
        <v>0</v>
      </c>
      <c r="R29" s="57">
        <f t="shared" si="18"/>
        <v>0</v>
      </c>
      <c r="S29" s="173">
        <f t="shared" si="18"/>
        <v>0</v>
      </c>
      <c r="T29" s="196">
        <f t="shared" si="19"/>
        <v>0</v>
      </c>
      <c r="U29" s="212">
        <f t="shared" si="20"/>
        <v>0</v>
      </c>
      <c r="V29" s="204">
        <f t="shared" si="12"/>
        <v>0</v>
      </c>
      <c r="W29" s="204">
        <f t="shared" si="12"/>
        <v>0</v>
      </c>
      <c r="X29" s="213">
        <f t="shared" si="12"/>
        <v>0</v>
      </c>
      <c r="Y29" s="60">
        <f t="shared" si="13"/>
        <v>0</v>
      </c>
      <c r="Z29" s="60">
        <f t="shared" si="14"/>
        <v>0</v>
      </c>
      <c r="AA29" s="60">
        <f t="shared" si="15"/>
        <v>0</v>
      </c>
      <c r="AB29" s="60">
        <f t="shared" si="16"/>
        <v>0</v>
      </c>
      <c r="AC29" s="61">
        <f t="shared" si="17"/>
        <v>0</v>
      </c>
      <c r="AD29" s="62">
        <f t="shared" si="21"/>
        <v>0</v>
      </c>
    </row>
    <row r="30" spans="2:30" s="45" customFormat="1" x14ac:dyDescent="0.3">
      <c r="B30" s="279" t="s">
        <v>242</v>
      </c>
      <c r="C30" s="297"/>
      <c r="D30" s="83" t="s">
        <v>32</v>
      </c>
      <c r="E30" s="83" t="s">
        <v>127</v>
      </c>
      <c r="F30" s="84">
        <v>10</v>
      </c>
      <c r="G30" s="83" t="s">
        <v>35</v>
      </c>
      <c r="H30" s="68"/>
      <c r="I30" s="68"/>
      <c r="J30" s="68"/>
      <c r="K30" s="68"/>
      <c r="L30" s="68"/>
      <c r="M30" s="73">
        <f>SUM(H30:L30)</f>
        <v>0</v>
      </c>
      <c r="N30" s="81">
        <v>480000</v>
      </c>
      <c r="O30" s="57">
        <f t="shared" si="18"/>
        <v>0</v>
      </c>
      <c r="P30" s="57">
        <f t="shared" si="18"/>
        <v>0</v>
      </c>
      <c r="Q30" s="57">
        <f t="shared" si="18"/>
        <v>0</v>
      </c>
      <c r="R30" s="57">
        <f t="shared" si="18"/>
        <v>0</v>
      </c>
      <c r="S30" s="173">
        <f t="shared" si="18"/>
        <v>0</v>
      </c>
      <c r="T30" s="196">
        <f t="shared" si="19"/>
        <v>0</v>
      </c>
      <c r="U30" s="212">
        <f t="shared" si="20"/>
        <v>0</v>
      </c>
      <c r="V30" s="204">
        <f t="shared" si="12"/>
        <v>0</v>
      </c>
      <c r="W30" s="204">
        <f t="shared" si="12"/>
        <v>0</v>
      </c>
      <c r="X30" s="213">
        <f t="shared" si="12"/>
        <v>0</v>
      </c>
      <c r="Y30" s="60">
        <f t="shared" si="13"/>
        <v>0</v>
      </c>
      <c r="Z30" s="60">
        <f t="shared" si="14"/>
        <v>0</v>
      </c>
      <c r="AA30" s="60">
        <f t="shared" si="15"/>
        <v>0</v>
      </c>
      <c r="AB30" s="60">
        <f t="shared" si="16"/>
        <v>0</v>
      </c>
      <c r="AC30" s="61">
        <f t="shared" si="17"/>
        <v>0</v>
      </c>
      <c r="AD30" s="62">
        <f t="shared" si="21"/>
        <v>0</v>
      </c>
    </row>
    <row r="31" spans="2:30" s="45" customFormat="1" x14ac:dyDescent="0.3">
      <c r="B31" s="279" t="s">
        <v>242</v>
      </c>
      <c r="C31" s="297"/>
      <c r="D31" s="83" t="s">
        <v>14</v>
      </c>
      <c r="E31" s="83" t="s">
        <v>127</v>
      </c>
      <c r="F31" s="84">
        <v>15</v>
      </c>
      <c r="G31" s="83" t="s">
        <v>35</v>
      </c>
      <c r="H31" s="68"/>
      <c r="I31" s="68">
        <v>1</v>
      </c>
      <c r="J31" s="68"/>
      <c r="K31" s="68"/>
      <c r="L31" s="68"/>
      <c r="M31" s="73">
        <f t="shared" si="29"/>
        <v>1</v>
      </c>
      <c r="N31" s="81">
        <v>240000</v>
      </c>
      <c r="O31" s="57">
        <f t="shared" si="18"/>
        <v>0</v>
      </c>
      <c r="P31" s="57">
        <f t="shared" si="18"/>
        <v>240000</v>
      </c>
      <c r="Q31" s="57">
        <f t="shared" si="18"/>
        <v>0</v>
      </c>
      <c r="R31" s="57">
        <f t="shared" si="18"/>
        <v>0</v>
      </c>
      <c r="S31" s="173">
        <f t="shared" si="18"/>
        <v>0</v>
      </c>
      <c r="T31" s="196">
        <f t="shared" si="19"/>
        <v>240000</v>
      </c>
      <c r="U31" s="212">
        <f t="shared" si="20"/>
        <v>0</v>
      </c>
      <c r="V31" s="204">
        <f t="shared" si="12"/>
        <v>0</v>
      </c>
      <c r="W31" s="204">
        <f t="shared" si="12"/>
        <v>240000</v>
      </c>
      <c r="X31" s="213">
        <f t="shared" si="12"/>
        <v>0</v>
      </c>
      <c r="Y31" s="60">
        <f t="shared" si="13"/>
        <v>0</v>
      </c>
      <c r="Z31" s="60">
        <f t="shared" si="14"/>
        <v>117600000</v>
      </c>
      <c r="AA31" s="60">
        <f t="shared" si="15"/>
        <v>0</v>
      </c>
      <c r="AB31" s="60">
        <f t="shared" si="16"/>
        <v>0</v>
      </c>
      <c r="AC31" s="61">
        <f t="shared" si="17"/>
        <v>0</v>
      </c>
      <c r="AD31" s="62">
        <f t="shared" si="21"/>
        <v>117600000</v>
      </c>
    </row>
    <row r="32" spans="2:30" s="45" customFormat="1" x14ac:dyDescent="0.3">
      <c r="B32" s="279" t="s">
        <v>242</v>
      </c>
      <c r="C32" s="297"/>
      <c r="D32" s="83" t="s">
        <v>2</v>
      </c>
      <c r="E32" s="83" t="s">
        <v>127</v>
      </c>
      <c r="F32" s="84">
        <v>20</v>
      </c>
      <c r="G32" s="83" t="s">
        <v>35</v>
      </c>
      <c r="H32" s="68"/>
      <c r="I32" s="68">
        <v>1</v>
      </c>
      <c r="J32" s="68"/>
      <c r="K32" s="68"/>
      <c r="L32" s="68"/>
      <c r="M32" s="73">
        <f t="shared" si="29"/>
        <v>1</v>
      </c>
      <c r="N32" s="81">
        <v>2500000</v>
      </c>
      <c r="O32" s="57">
        <f t="shared" si="18"/>
        <v>0</v>
      </c>
      <c r="P32" s="57">
        <f t="shared" si="18"/>
        <v>2500000</v>
      </c>
      <c r="Q32" s="57">
        <f t="shared" si="18"/>
        <v>0</v>
      </c>
      <c r="R32" s="57">
        <f t="shared" si="18"/>
        <v>0</v>
      </c>
      <c r="S32" s="173">
        <f t="shared" si="18"/>
        <v>0</v>
      </c>
      <c r="T32" s="196">
        <f t="shared" si="19"/>
        <v>2500000</v>
      </c>
      <c r="U32" s="212">
        <f t="shared" si="20"/>
        <v>0</v>
      </c>
      <c r="V32" s="204">
        <f t="shared" si="12"/>
        <v>0</v>
      </c>
      <c r="W32" s="204">
        <f t="shared" si="12"/>
        <v>2500000</v>
      </c>
      <c r="X32" s="213">
        <f t="shared" si="12"/>
        <v>0</v>
      </c>
      <c r="Y32" s="60">
        <f t="shared" si="13"/>
        <v>0</v>
      </c>
      <c r="Z32" s="60">
        <f t="shared" si="14"/>
        <v>1225000000</v>
      </c>
      <c r="AA32" s="60">
        <f t="shared" si="15"/>
        <v>0</v>
      </c>
      <c r="AB32" s="60">
        <f t="shared" si="16"/>
        <v>0</v>
      </c>
      <c r="AC32" s="61">
        <f t="shared" si="17"/>
        <v>0</v>
      </c>
      <c r="AD32" s="62">
        <f t="shared" si="21"/>
        <v>1225000000</v>
      </c>
    </row>
    <row r="33" spans="2:30" s="45" customFormat="1" ht="15" thickBot="1" x14ac:dyDescent="0.35">
      <c r="B33" s="279" t="s">
        <v>242</v>
      </c>
      <c r="C33" s="298"/>
      <c r="D33" s="85" t="s">
        <v>47</v>
      </c>
      <c r="E33" s="85" t="s">
        <v>97</v>
      </c>
      <c r="F33" s="86">
        <v>30</v>
      </c>
      <c r="G33" s="85" t="s">
        <v>6</v>
      </c>
      <c r="H33" s="69">
        <f>H32</f>
        <v>0</v>
      </c>
      <c r="I33" s="69">
        <f t="shared" ref="I33:L33" si="30">I32</f>
        <v>1</v>
      </c>
      <c r="J33" s="69">
        <f t="shared" si="30"/>
        <v>0</v>
      </c>
      <c r="K33" s="69">
        <f t="shared" si="30"/>
        <v>0</v>
      </c>
      <c r="L33" s="69">
        <f t="shared" si="30"/>
        <v>0</v>
      </c>
      <c r="M33" s="74">
        <f t="shared" si="29"/>
        <v>1</v>
      </c>
      <c r="N33" s="82">
        <v>500000</v>
      </c>
      <c r="O33" s="58">
        <f t="shared" si="18"/>
        <v>0</v>
      </c>
      <c r="P33" s="58">
        <f t="shared" si="18"/>
        <v>500000</v>
      </c>
      <c r="Q33" s="58">
        <f t="shared" si="18"/>
        <v>0</v>
      </c>
      <c r="R33" s="58">
        <f t="shared" si="18"/>
        <v>0</v>
      </c>
      <c r="S33" s="174">
        <f t="shared" si="18"/>
        <v>0</v>
      </c>
      <c r="T33" s="197">
        <f t="shared" si="19"/>
        <v>500000</v>
      </c>
      <c r="U33" s="212">
        <f t="shared" si="20"/>
        <v>500000</v>
      </c>
      <c r="V33" s="204">
        <f t="shared" si="12"/>
        <v>0</v>
      </c>
      <c r="W33" s="204">
        <f t="shared" si="12"/>
        <v>0</v>
      </c>
      <c r="X33" s="213">
        <f t="shared" si="12"/>
        <v>0</v>
      </c>
      <c r="Y33" s="64">
        <f t="shared" si="13"/>
        <v>0</v>
      </c>
      <c r="Z33" s="64">
        <f t="shared" si="14"/>
        <v>245000000</v>
      </c>
      <c r="AA33" s="64">
        <f t="shared" si="15"/>
        <v>0</v>
      </c>
      <c r="AB33" s="64">
        <f t="shared" si="16"/>
        <v>0</v>
      </c>
      <c r="AC33" s="65">
        <f t="shared" si="17"/>
        <v>0</v>
      </c>
      <c r="AD33" s="66">
        <f t="shared" si="21"/>
        <v>245000000</v>
      </c>
    </row>
    <row r="34" spans="2:30" s="45" customFormat="1" ht="15" thickBot="1" x14ac:dyDescent="0.35">
      <c r="C34" s="46"/>
      <c r="D34" s="46"/>
      <c r="E34" s="46"/>
      <c r="F34" s="46"/>
      <c r="G34" s="46"/>
      <c r="H34" s="46"/>
      <c r="I34" s="46"/>
      <c r="J34" s="46"/>
      <c r="K34" s="46"/>
      <c r="L34" s="46"/>
      <c r="M34" s="46"/>
      <c r="N34" s="46"/>
      <c r="O34" s="46"/>
      <c r="P34" s="46"/>
      <c r="Q34" s="46"/>
      <c r="R34" s="46"/>
      <c r="S34" s="46"/>
      <c r="T34" s="46"/>
      <c r="U34" s="209"/>
      <c r="V34" s="209"/>
      <c r="W34" s="209"/>
      <c r="X34" s="209"/>
      <c r="Y34" s="50"/>
      <c r="Z34" s="51"/>
      <c r="AA34" s="51"/>
      <c r="AB34" s="51"/>
      <c r="AC34" s="51"/>
      <c r="AD34" s="51"/>
    </row>
    <row r="35" spans="2:30" s="45" customFormat="1" ht="15" thickBot="1" x14ac:dyDescent="0.35">
      <c r="C35" s="47"/>
      <c r="D35" s="46"/>
      <c r="E35" s="46"/>
      <c r="F35" s="46"/>
      <c r="G35" s="46"/>
      <c r="H35" s="46"/>
      <c r="I35" s="46"/>
      <c r="J35" s="46"/>
      <c r="K35" s="46"/>
      <c r="L35" s="116"/>
      <c r="M35" s="117"/>
      <c r="N35" s="118" t="s">
        <v>109</v>
      </c>
      <c r="O35" s="112">
        <f>SUM(O18:O33)</f>
        <v>533000</v>
      </c>
      <c r="P35" s="113">
        <f>SUM(P18:P33)</f>
        <v>3793000</v>
      </c>
      <c r="Q35" s="113">
        <f>SUM(Q18:Q33)</f>
        <v>398000</v>
      </c>
      <c r="R35" s="113">
        <f>SUM(R18:R33)</f>
        <v>225000</v>
      </c>
      <c r="S35" s="114">
        <f>SUM(S18:S33)</f>
        <v>225000</v>
      </c>
      <c r="T35" s="198">
        <f>SUM(O35:S35)</f>
        <v>5174000</v>
      </c>
      <c r="U35" s="203">
        <f>SUM(U18:U33)</f>
        <v>500000</v>
      </c>
      <c r="V35" s="205">
        <f t="shared" ref="U35:AC35" si="31">SUM(V18:V33)</f>
        <v>0</v>
      </c>
      <c r="W35" s="205">
        <f t="shared" si="31"/>
        <v>4674000</v>
      </c>
      <c r="X35" s="206">
        <f t="shared" si="31"/>
        <v>0</v>
      </c>
      <c r="Y35" s="96">
        <f t="shared" si="31"/>
        <v>261170000</v>
      </c>
      <c r="Z35" s="96">
        <f t="shared" si="31"/>
        <v>1858570000</v>
      </c>
      <c r="AA35" s="96">
        <f t="shared" si="31"/>
        <v>195020000</v>
      </c>
      <c r="AB35" s="96">
        <f t="shared" si="31"/>
        <v>110250000</v>
      </c>
      <c r="AC35" s="96">
        <f t="shared" si="31"/>
        <v>110250000</v>
      </c>
      <c r="AD35" s="100">
        <f>SUM(Y35:AC35)</f>
        <v>2535260000</v>
      </c>
    </row>
    <row r="36" spans="2:30" x14ac:dyDescent="0.3">
      <c r="C36" s="11"/>
      <c r="D36" s="2"/>
      <c r="E36" s="2"/>
      <c r="F36" s="2"/>
      <c r="G36" s="2"/>
      <c r="H36" s="2"/>
      <c r="I36" s="2"/>
      <c r="J36" s="2"/>
      <c r="K36" s="2"/>
      <c r="L36" s="2"/>
      <c r="M36" s="2"/>
      <c r="N36" s="36"/>
      <c r="O36" s="37"/>
      <c r="P36" s="37"/>
      <c r="Q36" s="37"/>
      <c r="R36" s="37"/>
      <c r="S36" s="37"/>
      <c r="T36" s="38"/>
      <c r="U36" s="38"/>
      <c r="V36" s="38"/>
      <c r="W36" s="38"/>
      <c r="X36" s="38"/>
      <c r="Y36" s="50"/>
      <c r="Z36" s="51"/>
      <c r="AA36" s="51"/>
      <c r="AB36" s="51"/>
      <c r="AC36" s="51"/>
      <c r="AD36" s="51">
        <f>AD35/$Y$2</f>
        <v>5174000</v>
      </c>
    </row>
    <row r="37" spans="2:30" ht="15" thickBot="1" x14ac:dyDescent="0.35">
      <c r="C37" s="9"/>
      <c r="D37" s="2"/>
      <c r="E37" s="2"/>
      <c r="F37" s="2"/>
      <c r="G37" s="2"/>
      <c r="H37" s="2"/>
      <c r="I37" s="2"/>
      <c r="J37" s="2"/>
      <c r="K37" s="2"/>
      <c r="L37" s="2"/>
      <c r="M37" s="2"/>
      <c r="N37" s="36"/>
      <c r="O37" s="37"/>
      <c r="P37" s="37"/>
      <c r="Q37" s="37"/>
      <c r="R37" s="37"/>
      <c r="S37" s="37"/>
      <c r="T37" s="38"/>
      <c r="U37" s="38"/>
      <c r="V37" s="38"/>
      <c r="W37" s="38"/>
      <c r="X37" s="38"/>
      <c r="Y37" s="50"/>
      <c r="Z37" s="51"/>
      <c r="AA37" s="51"/>
      <c r="AB37" s="51"/>
      <c r="AC37" s="51"/>
      <c r="AD37" s="51"/>
    </row>
    <row r="38" spans="2:30" s="89" customFormat="1" ht="43.8" thickBot="1" x14ac:dyDescent="0.35">
      <c r="C38" s="94" t="s">
        <v>104</v>
      </c>
      <c r="D38" s="93" t="s">
        <v>7</v>
      </c>
      <c r="E38" s="93" t="str">
        <f>E17</f>
        <v>Fin.
AFD, EU, GCF, GVNT</v>
      </c>
      <c r="F38" s="93" t="str">
        <f>F17</f>
        <v>Durée de vie (an)</v>
      </c>
      <c r="G38" s="93" t="s">
        <v>34</v>
      </c>
      <c r="H38" s="90">
        <v>2021</v>
      </c>
      <c r="I38" s="90">
        <v>2022</v>
      </c>
      <c r="J38" s="90">
        <v>2023</v>
      </c>
      <c r="K38" s="90">
        <v>2024</v>
      </c>
      <c r="L38" s="90">
        <v>2025</v>
      </c>
      <c r="M38" s="87" t="s">
        <v>45</v>
      </c>
      <c r="N38" s="80" t="s">
        <v>46</v>
      </c>
      <c r="O38" s="91" t="s">
        <v>74</v>
      </c>
      <c r="P38" s="91" t="s">
        <v>48</v>
      </c>
      <c r="Q38" s="91" t="s">
        <v>75</v>
      </c>
      <c r="R38" s="91" t="s">
        <v>76</v>
      </c>
      <c r="S38" s="91" t="s">
        <v>77</v>
      </c>
      <c r="T38" s="207" t="s">
        <v>5</v>
      </c>
      <c r="U38" s="210"/>
      <c r="V38" s="201"/>
      <c r="W38" s="201"/>
      <c r="X38" s="211"/>
      <c r="Y38" s="208" t="s">
        <v>74</v>
      </c>
      <c r="Z38" s="92" t="s">
        <v>48</v>
      </c>
      <c r="AA38" s="92" t="s">
        <v>75</v>
      </c>
      <c r="AB38" s="92" t="s">
        <v>76</v>
      </c>
      <c r="AC38" s="97" t="s">
        <v>77</v>
      </c>
      <c r="AD38" s="99" t="s">
        <v>19</v>
      </c>
    </row>
    <row r="39" spans="2:30" x14ac:dyDescent="0.3">
      <c r="B39" s="278" t="s">
        <v>243</v>
      </c>
      <c r="C39" s="299" t="s">
        <v>13</v>
      </c>
      <c r="D39" s="83" t="s">
        <v>20</v>
      </c>
      <c r="E39" s="83" t="s">
        <v>127</v>
      </c>
      <c r="F39" s="84">
        <v>10</v>
      </c>
      <c r="G39" s="83" t="s">
        <v>36</v>
      </c>
      <c r="H39" s="68">
        <v>1</v>
      </c>
      <c r="I39" s="68"/>
      <c r="J39" s="68"/>
      <c r="K39" s="68"/>
      <c r="L39" s="68"/>
      <c r="M39" s="73">
        <f>SUM(H39:L39)</f>
        <v>1</v>
      </c>
      <c r="N39" s="81">
        <v>300000</v>
      </c>
      <c r="O39" s="57">
        <f>H39*$N39</f>
        <v>300000</v>
      </c>
      <c r="P39" s="57">
        <f>I39*$N39</f>
        <v>0</v>
      </c>
      <c r="Q39" s="57">
        <f>J39*$N39</f>
        <v>0</v>
      </c>
      <c r="R39" s="57">
        <f>K39*$N39</f>
        <v>0</v>
      </c>
      <c r="S39" s="57">
        <f>L39*$N39</f>
        <v>0</v>
      </c>
      <c r="T39" s="196">
        <f>SUM(O39:S39)</f>
        <v>300000</v>
      </c>
      <c r="U39" s="212">
        <f>IF($E39=U$3,$T39,0)</f>
        <v>0</v>
      </c>
      <c r="V39" s="204">
        <f t="shared" ref="V39:X50" si="32">IF($E39=V$3,$T39,0)</f>
        <v>0</v>
      </c>
      <c r="W39" s="204">
        <f t="shared" si="32"/>
        <v>300000</v>
      </c>
      <c r="X39" s="213">
        <f t="shared" si="32"/>
        <v>0</v>
      </c>
      <c r="Y39" s="60">
        <f t="shared" ref="Y39:Y50" si="33">O39*$Y$2</f>
        <v>147000000</v>
      </c>
      <c r="Z39" s="60">
        <f t="shared" ref="Z39:Z50" si="34">P39*$Y$2</f>
        <v>0</v>
      </c>
      <c r="AA39" s="60">
        <f t="shared" ref="AA39:AA50" si="35">Q39*$Y$2</f>
        <v>0</v>
      </c>
      <c r="AB39" s="60">
        <f t="shared" ref="AB39:AB50" si="36">R39*$Y$2</f>
        <v>0</v>
      </c>
      <c r="AC39" s="61">
        <f t="shared" ref="AC39:AC50" si="37">S39*$Y$2</f>
        <v>0</v>
      </c>
      <c r="AD39" s="98">
        <f t="shared" ref="AD39:AD49" si="38">SUM(Y39:AC39)</f>
        <v>147000000</v>
      </c>
    </row>
    <row r="40" spans="2:30" x14ac:dyDescent="0.3">
      <c r="B40" s="278" t="s">
        <v>243</v>
      </c>
      <c r="C40" s="295"/>
      <c r="D40" s="83" t="s">
        <v>91</v>
      </c>
      <c r="E40" s="83" t="s">
        <v>127</v>
      </c>
      <c r="F40" s="84">
        <v>10</v>
      </c>
      <c r="G40" s="83" t="s">
        <v>35</v>
      </c>
      <c r="H40" s="68">
        <v>1</v>
      </c>
      <c r="I40" s="68"/>
      <c r="J40" s="68"/>
      <c r="K40" s="68"/>
      <c r="L40" s="68"/>
      <c r="M40" s="73">
        <f t="shared" ref="M40:M50" si="39">SUM(H40:L40)</f>
        <v>1</v>
      </c>
      <c r="N40" s="81">
        <v>300000</v>
      </c>
      <c r="O40" s="57">
        <f t="shared" ref="O40:S50" si="40">H40*$N40</f>
        <v>300000</v>
      </c>
      <c r="P40" s="57">
        <f t="shared" si="40"/>
        <v>0</v>
      </c>
      <c r="Q40" s="57">
        <f t="shared" si="40"/>
        <v>0</v>
      </c>
      <c r="R40" s="57">
        <f t="shared" si="40"/>
        <v>0</v>
      </c>
      <c r="S40" s="57">
        <f t="shared" si="40"/>
        <v>0</v>
      </c>
      <c r="T40" s="196">
        <f t="shared" ref="T40:T50" si="41">SUM(O40:S40)</f>
        <v>300000</v>
      </c>
      <c r="U40" s="212">
        <f t="shared" ref="U40:U50" si="42">IF($E40=U$3,$T40,0)</f>
        <v>0</v>
      </c>
      <c r="V40" s="204">
        <f t="shared" si="32"/>
        <v>0</v>
      </c>
      <c r="W40" s="204">
        <f t="shared" si="32"/>
        <v>300000</v>
      </c>
      <c r="X40" s="213">
        <f t="shared" si="32"/>
        <v>0</v>
      </c>
      <c r="Y40" s="60">
        <f t="shared" si="33"/>
        <v>147000000</v>
      </c>
      <c r="Z40" s="60">
        <f t="shared" si="34"/>
        <v>0</v>
      </c>
      <c r="AA40" s="60">
        <f t="shared" si="35"/>
        <v>0</v>
      </c>
      <c r="AB40" s="60">
        <f t="shared" si="36"/>
        <v>0</v>
      </c>
      <c r="AC40" s="61">
        <f t="shared" si="37"/>
        <v>0</v>
      </c>
      <c r="AD40" s="98">
        <f t="shared" si="38"/>
        <v>147000000</v>
      </c>
    </row>
    <row r="41" spans="2:30" x14ac:dyDescent="0.3">
      <c r="B41" s="278" t="s">
        <v>243</v>
      </c>
      <c r="C41" s="295"/>
      <c r="D41" s="83" t="s">
        <v>44</v>
      </c>
      <c r="E41" s="83" t="s">
        <v>127</v>
      </c>
      <c r="F41" s="84">
        <v>10</v>
      </c>
      <c r="G41" s="83" t="s">
        <v>35</v>
      </c>
      <c r="H41" s="68">
        <v>1</v>
      </c>
      <c r="I41" s="68"/>
      <c r="J41" s="68"/>
      <c r="K41" s="68"/>
      <c r="L41" s="68"/>
      <c r="M41" s="73">
        <f t="shared" si="39"/>
        <v>1</v>
      </c>
      <c r="N41" s="81">
        <v>200000</v>
      </c>
      <c r="O41" s="57">
        <f t="shared" si="40"/>
        <v>200000</v>
      </c>
      <c r="P41" s="57">
        <f t="shared" si="40"/>
        <v>0</v>
      </c>
      <c r="Q41" s="57">
        <f t="shared" si="40"/>
        <v>0</v>
      </c>
      <c r="R41" s="57">
        <f t="shared" si="40"/>
        <v>0</v>
      </c>
      <c r="S41" s="57">
        <f t="shared" si="40"/>
        <v>0</v>
      </c>
      <c r="T41" s="196">
        <f t="shared" si="41"/>
        <v>200000</v>
      </c>
      <c r="U41" s="212">
        <f t="shared" si="42"/>
        <v>0</v>
      </c>
      <c r="V41" s="204">
        <f t="shared" si="32"/>
        <v>0</v>
      </c>
      <c r="W41" s="204">
        <f t="shared" si="32"/>
        <v>200000</v>
      </c>
      <c r="X41" s="213">
        <f t="shared" si="32"/>
        <v>0</v>
      </c>
      <c r="Y41" s="60">
        <f t="shared" si="33"/>
        <v>98000000</v>
      </c>
      <c r="Z41" s="60">
        <f t="shared" si="34"/>
        <v>0</v>
      </c>
      <c r="AA41" s="60">
        <f t="shared" si="35"/>
        <v>0</v>
      </c>
      <c r="AB41" s="60">
        <f t="shared" si="36"/>
        <v>0</v>
      </c>
      <c r="AC41" s="61">
        <f t="shared" si="37"/>
        <v>0</v>
      </c>
      <c r="AD41" s="98">
        <f t="shared" si="38"/>
        <v>98000000</v>
      </c>
    </row>
    <row r="42" spans="2:30" x14ac:dyDescent="0.3">
      <c r="B42" s="278" t="s">
        <v>243</v>
      </c>
      <c r="C42" s="295"/>
      <c r="D42" s="83" t="s">
        <v>37</v>
      </c>
      <c r="E42" s="83" t="s">
        <v>127</v>
      </c>
      <c r="F42" s="84">
        <v>10</v>
      </c>
      <c r="G42" s="83" t="s">
        <v>35</v>
      </c>
      <c r="H42" s="68"/>
      <c r="I42" s="68">
        <v>1</v>
      </c>
      <c r="J42" s="68"/>
      <c r="K42" s="68"/>
      <c r="L42" s="68"/>
      <c r="M42" s="73">
        <f t="shared" si="39"/>
        <v>1</v>
      </c>
      <c r="N42" s="81">
        <v>300000</v>
      </c>
      <c r="O42" s="57">
        <f t="shared" si="40"/>
        <v>0</v>
      </c>
      <c r="P42" s="57">
        <f t="shared" si="40"/>
        <v>300000</v>
      </c>
      <c r="Q42" s="57">
        <f t="shared" si="40"/>
        <v>0</v>
      </c>
      <c r="R42" s="57">
        <f t="shared" si="40"/>
        <v>0</v>
      </c>
      <c r="S42" s="57">
        <f t="shared" si="40"/>
        <v>0</v>
      </c>
      <c r="T42" s="196">
        <f t="shared" si="41"/>
        <v>300000</v>
      </c>
      <c r="U42" s="212">
        <f t="shared" si="42"/>
        <v>0</v>
      </c>
      <c r="V42" s="204">
        <f t="shared" si="32"/>
        <v>0</v>
      </c>
      <c r="W42" s="204">
        <f t="shared" si="32"/>
        <v>300000</v>
      </c>
      <c r="X42" s="213">
        <f t="shared" si="32"/>
        <v>0</v>
      </c>
      <c r="Y42" s="60">
        <f t="shared" si="33"/>
        <v>0</v>
      </c>
      <c r="Z42" s="60">
        <f t="shared" si="34"/>
        <v>147000000</v>
      </c>
      <c r="AA42" s="60">
        <f t="shared" si="35"/>
        <v>0</v>
      </c>
      <c r="AB42" s="60">
        <f t="shared" si="36"/>
        <v>0</v>
      </c>
      <c r="AC42" s="61">
        <f t="shared" si="37"/>
        <v>0</v>
      </c>
      <c r="AD42" s="98">
        <f t="shared" si="38"/>
        <v>147000000</v>
      </c>
    </row>
    <row r="43" spans="2:30" x14ac:dyDescent="0.3">
      <c r="B43" s="278" t="s">
        <v>243</v>
      </c>
      <c r="C43" s="295"/>
      <c r="D43" s="83" t="s">
        <v>68</v>
      </c>
      <c r="E43" s="83" t="s">
        <v>127</v>
      </c>
      <c r="F43" s="84">
        <v>10</v>
      </c>
      <c r="G43" s="83" t="s">
        <v>36</v>
      </c>
      <c r="H43" s="68"/>
      <c r="I43" s="68">
        <v>2</v>
      </c>
      <c r="J43" s="68"/>
      <c r="K43" s="68"/>
      <c r="L43" s="68"/>
      <c r="M43" s="73">
        <f t="shared" si="39"/>
        <v>2</v>
      </c>
      <c r="N43" s="81">
        <v>150000</v>
      </c>
      <c r="O43" s="57">
        <f t="shared" si="40"/>
        <v>0</v>
      </c>
      <c r="P43" s="57">
        <f t="shared" si="40"/>
        <v>300000</v>
      </c>
      <c r="Q43" s="57">
        <f t="shared" si="40"/>
        <v>0</v>
      </c>
      <c r="R43" s="57">
        <f t="shared" si="40"/>
        <v>0</v>
      </c>
      <c r="S43" s="57">
        <f t="shared" si="40"/>
        <v>0</v>
      </c>
      <c r="T43" s="196">
        <f t="shared" si="41"/>
        <v>300000</v>
      </c>
      <c r="U43" s="212">
        <f t="shared" si="42"/>
        <v>0</v>
      </c>
      <c r="V43" s="204">
        <f t="shared" si="32"/>
        <v>0</v>
      </c>
      <c r="W43" s="204">
        <f t="shared" si="32"/>
        <v>300000</v>
      </c>
      <c r="X43" s="213">
        <f t="shared" si="32"/>
        <v>0</v>
      </c>
      <c r="Y43" s="60">
        <f t="shared" si="33"/>
        <v>0</v>
      </c>
      <c r="Z43" s="60">
        <f t="shared" si="34"/>
        <v>147000000</v>
      </c>
      <c r="AA43" s="60">
        <f t="shared" si="35"/>
        <v>0</v>
      </c>
      <c r="AB43" s="60">
        <f t="shared" si="36"/>
        <v>0</v>
      </c>
      <c r="AC43" s="61">
        <f t="shared" si="37"/>
        <v>0</v>
      </c>
      <c r="AD43" s="98">
        <f t="shared" si="38"/>
        <v>147000000</v>
      </c>
    </row>
    <row r="44" spans="2:30" x14ac:dyDescent="0.3">
      <c r="B44" s="278" t="s">
        <v>243</v>
      </c>
      <c r="C44" s="295"/>
      <c r="D44" s="83" t="s">
        <v>38</v>
      </c>
      <c r="E44" s="83"/>
      <c r="F44" s="84"/>
      <c r="G44" s="83" t="s">
        <v>36</v>
      </c>
      <c r="H44" s="68"/>
      <c r="I44" s="68"/>
      <c r="J44" s="68"/>
      <c r="K44" s="68"/>
      <c r="L44" s="68"/>
      <c r="M44" s="73">
        <f t="shared" si="39"/>
        <v>0</v>
      </c>
      <c r="N44" s="81">
        <v>360000</v>
      </c>
      <c r="O44" s="57">
        <f t="shared" si="40"/>
        <v>0</v>
      </c>
      <c r="P44" s="57">
        <f t="shared" si="40"/>
        <v>0</v>
      </c>
      <c r="Q44" s="57">
        <f t="shared" si="40"/>
        <v>0</v>
      </c>
      <c r="R44" s="57">
        <f t="shared" si="40"/>
        <v>0</v>
      </c>
      <c r="S44" s="57">
        <f t="shared" si="40"/>
        <v>0</v>
      </c>
      <c r="T44" s="196">
        <f t="shared" si="41"/>
        <v>0</v>
      </c>
      <c r="U44" s="212">
        <f t="shared" si="42"/>
        <v>0</v>
      </c>
      <c r="V44" s="204">
        <f t="shared" si="32"/>
        <v>0</v>
      </c>
      <c r="W44" s="204">
        <f t="shared" si="32"/>
        <v>0</v>
      </c>
      <c r="X44" s="213">
        <f t="shared" si="32"/>
        <v>0</v>
      </c>
      <c r="Y44" s="60">
        <f t="shared" si="33"/>
        <v>0</v>
      </c>
      <c r="Z44" s="60">
        <f t="shared" si="34"/>
        <v>0</v>
      </c>
      <c r="AA44" s="60">
        <f t="shared" si="35"/>
        <v>0</v>
      </c>
      <c r="AB44" s="60">
        <f t="shared" si="36"/>
        <v>0</v>
      </c>
      <c r="AC44" s="61">
        <f t="shared" si="37"/>
        <v>0</v>
      </c>
      <c r="AD44" s="98">
        <f t="shared" si="38"/>
        <v>0</v>
      </c>
    </row>
    <row r="45" spans="2:30" x14ac:dyDescent="0.3">
      <c r="B45" s="278" t="s">
        <v>243</v>
      </c>
      <c r="C45" s="295"/>
      <c r="D45" s="83" t="s">
        <v>3</v>
      </c>
      <c r="E45" s="83" t="s">
        <v>127</v>
      </c>
      <c r="F45" s="84">
        <v>10</v>
      </c>
      <c r="G45" s="83" t="s">
        <v>36</v>
      </c>
      <c r="H45" s="68"/>
      <c r="I45" s="68">
        <v>1</v>
      </c>
      <c r="J45" s="68"/>
      <c r="K45" s="68"/>
      <c r="L45" s="68"/>
      <c r="M45" s="73">
        <f t="shared" si="39"/>
        <v>1</v>
      </c>
      <c r="N45" s="81">
        <v>600000</v>
      </c>
      <c r="O45" s="57">
        <f t="shared" si="40"/>
        <v>0</v>
      </c>
      <c r="P45" s="57">
        <f t="shared" si="40"/>
        <v>600000</v>
      </c>
      <c r="Q45" s="57">
        <f t="shared" si="40"/>
        <v>0</v>
      </c>
      <c r="R45" s="57">
        <f t="shared" si="40"/>
        <v>0</v>
      </c>
      <c r="S45" s="57">
        <f t="shared" si="40"/>
        <v>0</v>
      </c>
      <c r="T45" s="196">
        <f t="shared" si="41"/>
        <v>600000</v>
      </c>
      <c r="U45" s="212">
        <f t="shared" si="42"/>
        <v>0</v>
      </c>
      <c r="V45" s="204">
        <f t="shared" si="32"/>
        <v>0</v>
      </c>
      <c r="W45" s="204">
        <f t="shared" si="32"/>
        <v>600000</v>
      </c>
      <c r="X45" s="213">
        <f t="shared" si="32"/>
        <v>0</v>
      </c>
      <c r="Y45" s="60">
        <f t="shared" si="33"/>
        <v>0</v>
      </c>
      <c r="Z45" s="60">
        <f t="shared" si="34"/>
        <v>294000000</v>
      </c>
      <c r="AA45" s="60">
        <f t="shared" si="35"/>
        <v>0</v>
      </c>
      <c r="AB45" s="60">
        <f t="shared" si="36"/>
        <v>0</v>
      </c>
      <c r="AC45" s="61">
        <f t="shared" si="37"/>
        <v>0</v>
      </c>
      <c r="AD45" s="98">
        <f t="shared" si="38"/>
        <v>294000000</v>
      </c>
    </row>
    <row r="46" spans="2:30" x14ac:dyDescent="0.3">
      <c r="B46" s="278" t="s">
        <v>243</v>
      </c>
      <c r="C46" s="295"/>
      <c r="D46" s="83" t="s">
        <v>39</v>
      </c>
      <c r="E46" s="83" t="s">
        <v>126</v>
      </c>
      <c r="F46" s="84">
        <v>10</v>
      </c>
      <c r="G46" s="83" t="s">
        <v>36</v>
      </c>
      <c r="H46" s="68"/>
      <c r="I46" s="68">
        <v>0.75</v>
      </c>
      <c r="J46" s="68">
        <v>0.25</v>
      </c>
      <c r="K46" s="68"/>
      <c r="L46" s="68"/>
      <c r="M46" s="73">
        <f t="shared" si="39"/>
        <v>1</v>
      </c>
      <c r="N46" s="81">
        <v>600000</v>
      </c>
      <c r="O46" s="57">
        <f t="shared" si="40"/>
        <v>0</v>
      </c>
      <c r="P46" s="57">
        <f t="shared" si="40"/>
        <v>450000</v>
      </c>
      <c r="Q46" s="57">
        <f t="shared" si="40"/>
        <v>150000</v>
      </c>
      <c r="R46" s="57">
        <f t="shared" si="40"/>
        <v>0</v>
      </c>
      <c r="S46" s="57">
        <f t="shared" si="40"/>
        <v>0</v>
      </c>
      <c r="T46" s="196">
        <f t="shared" si="41"/>
        <v>600000</v>
      </c>
      <c r="U46" s="212">
        <f t="shared" si="42"/>
        <v>0</v>
      </c>
      <c r="V46" s="204">
        <f t="shared" si="32"/>
        <v>600000</v>
      </c>
      <c r="W46" s="204">
        <f t="shared" si="32"/>
        <v>0</v>
      </c>
      <c r="X46" s="213">
        <f t="shared" si="32"/>
        <v>0</v>
      </c>
      <c r="Y46" s="60">
        <f t="shared" si="33"/>
        <v>0</v>
      </c>
      <c r="Z46" s="60">
        <f t="shared" si="34"/>
        <v>220500000</v>
      </c>
      <c r="AA46" s="60">
        <f t="shared" si="35"/>
        <v>73500000</v>
      </c>
      <c r="AB46" s="60">
        <f t="shared" si="36"/>
        <v>0</v>
      </c>
      <c r="AC46" s="61">
        <f t="shared" si="37"/>
        <v>0</v>
      </c>
      <c r="AD46" s="98">
        <f t="shared" si="38"/>
        <v>294000000</v>
      </c>
    </row>
    <row r="47" spans="2:30" x14ac:dyDescent="0.3">
      <c r="B47" s="278" t="s">
        <v>243</v>
      </c>
      <c r="C47" s="295"/>
      <c r="D47" s="83" t="s">
        <v>15</v>
      </c>
      <c r="E47" s="83"/>
      <c r="F47" s="84"/>
      <c r="G47" s="83" t="s">
        <v>35</v>
      </c>
      <c r="H47" s="68"/>
      <c r="I47" s="68"/>
      <c r="J47" s="68"/>
      <c r="K47" s="68"/>
      <c r="L47" s="68"/>
      <c r="M47" s="73">
        <f t="shared" si="39"/>
        <v>0</v>
      </c>
      <c r="N47" s="81">
        <v>72000</v>
      </c>
      <c r="O47" s="57">
        <f t="shared" si="40"/>
        <v>0</v>
      </c>
      <c r="P47" s="57">
        <f t="shared" si="40"/>
        <v>0</v>
      </c>
      <c r="Q47" s="57">
        <f t="shared" si="40"/>
        <v>0</v>
      </c>
      <c r="R47" s="57">
        <f t="shared" si="40"/>
        <v>0</v>
      </c>
      <c r="S47" s="57">
        <f t="shared" si="40"/>
        <v>0</v>
      </c>
      <c r="T47" s="196">
        <f t="shared" si="41"/>
        <v>0</v>
      </c>
      <c r="U47" s="212">
        <f t="shared" si="42"/>
        <v>0</v>
      </c>
      <c r="V47" s="204">
        <f t="shared" si="32"/>
        <v>0</v>
      </c>
      <c r="W47" s="204">
        <f t="shared" si="32"/>
        <v>0</v>
      </c>
      <c r="X47" s="213">
        <f t="shared" si="32"/>
        <v>0</v>
      </c>
      <c r="Y47" s="60">
        <f t="shared" si="33"/>
        <v>0</v>
      </c>
      <c r="Z47" s="60">
        <f t="shared" si="34"/>
        <v>0</v>
      </c>
      <c r="AA47" s="60">
        <f t="shared" si="35"/>
        <v>0</v>
      </c>
      <c r="AB47" s="60">
        <f t="shared" si="36"/>
        <v>0</v>
      </c>
      <c r="AC47" s="61">
        <f t="shared" si="37"/>
        <v>0</v>
      </c>
      <c r="AD47" s="98">
        <f t="shared" si="38"/>
        <v>0</v>
      </c>
    </row>
    <row r="48" spans="2:30" x14ac:dyDescent="0.3">
      <c r="B48" s="278" t="s">
        <v>243</v>
      </c>
      <c r="C48" s="295"/>
      <c r="D48" s="83" t="s">
        <v>26</v>
      </c>
      <c r="E48" s="83" t="s">
        <v>126</v>
      </c>
      <c r="F48" s="84">
        <v>10</v>
      </c>
      <c r="G48" s="83" t="s">
        <v>36</v>
      </c>
      <c r="H48" s="68"/>
      <c r="I48" s="68"/>
      <c r="J48" s="68"/>
      <c r="K48" s="68"/>
      <c r="L48" s="68"/>
      <c r="M48" s="73">
        <f t="shared" si="39"/>
        <v>0</v>
      </c>
      <c r="N48" s="81">
        <v>380000</v>
      </c>
      <c r="O48" s="57">
        <f t="shared" si="40"/>
        <v>0</v>
      </c>
      <c r="P48" s="57">
        <f t="shared" si="40"/>
        <v>0</v>
      </c>
      <c r="Q48" s="57">
        <f t="shared" si="40"/>
        <v>0</v>
      </c>
      <c r="R48" s="57">
        <f t="shared" si="40"/>
        <v>0</v>
      </c>
      <c r="S48" s="57">
        <f t="shared" si="40"/>
        <v>0</v>
      </c>
      <c r="T48" s="196">
        <f t="shared" si="41"/>
        <v>0</v>
      </c>
      <c r="U48" s="212">
        <f t="shared" si="42"/>
        <v>0</v>
      </c>
      <c r="V48" s="204">
        <f t="shared" si="32"/>
        <v>0</v>
      </c>
      <c r="W48" s="204">
        <f t="shared" si="32"/>
        <v>0</v>
      </c>
      <c r="X48" s="213">
        <f t="shared" si="32"/>
        <v>0</v>
      </c>
      <c r="Y48" s="60">
        <f t="shared" si="33"/>
        <v>0</v>
      </c>
      <c r="Z48" s="60">
        <f t="shared" si="34"/>
        <v>0</v>
      </c>
      <c r="AA48" s="60">
        <f t="shared" si="35"/>
        <v>0</v>
      </c>
      <c r="AB48" s="60">
        <f t="shared" si="36"/>
        <v>0</v>
      </c>
      <c r="AC48" s="61">
        <f t="shared" si="37"/>
        <v>0</v>
      </c>
      <c r="AD48" s="98">
        <f t="shared" si="38"/>
        <v>0</v>
      </c>
    </row>
    <row r="49" spans="2:30" ht="28.8" x14ac:dyDescent="0.3">
      <c r="B49" s="1" t="s">
        <v>248</v>
      </c>
      <c r="C49" s="295"/>
      <c r="D49" s="83" t="s">
        <v>43</v>
      </c>
      <c r="E49" s="83" t="s">
        <v>127</v>
      </c>
      <c r="F49" s="84"/>
      <c r="G49" s="83" t="s">
        <v>36</v>
      </c>
      <c r="H49" s="68"/>
      <c r="I49" s="68">
        <v>1</v>
      </c>
      <c r="J49" s="68"/>
      <c r="K49" s="68"/>
      <c r="L49" s="68"/>
      <c r="M49" s="73">
        <f t="shared" si="39"/>
        <v>1</v>
      </c>
      <c r="N49" s="81">
        <v>300000</v>
      </c>
      <c r="O49" s="57">
        <f t="shared" si="40"/>
        <v>0</v>
      </c>
      <c r="P49" s="57">
        <f t="shared" si="40"/>
        <v>300000</v>
      </c>
      <c r="Q49" s="57">
        <f t="shared" si="40"/>
        <v>0</v>
      </c>
      <c r="R49" s="57">
        <f t="shared" si="40"/>
        <v>0</v>
      </c>
      <c r="S49" s="57">
        <f t="shared" si="40"/>
        <v>0</v>
      </c>
      <c r="T49" s="196">
        <f t="shared" si="41"/>
        <v>300000</v>
      </c>
      <c r="U49" s="212">
        <f t="shared" si="42"/>
        <v>0</v>
      </c>
      <c r="V49" s="204">
        <f t="shared" si="32"/>
        <v>0</v>
      </c>
      <c r="W49" s="204">
        <f t="shared" si="32"/>
        <v>300000</v>
      </c>
      <c r="X49" s="213">
        <f t="shared" si="32"/>
        <v>0</v>
      </c>
      <c r="Y49" s="60">
        <f t="shared" si="33"/>
        <v>0</v>
      </c>
      <c r="Z49" s="60">
        <f t="shared" si="34"/>
        <v>147000000</v>
      </c>
      <c r="AA49" s="60">
        <f t="shared" si="35"/>
        <v>0</v>
      </c>
      <c r="AB49" s="60">
        <f t="shared" si="36"/>
        <v>0</v>
      </c>
      <c r="AC49" s="61">
        <f t="shared" si="37"/>
        <v>0</v>
      </c>
      <c r="AD49" s="98">
        <f t="shared" si="38"/>
        <v>147000000</v>
      </c>
    </row>
    <row r="50" spans="2:30" ht="29.4" thickBot="1" x14ac:dyDescent="0.35">
      <c r="B50" s="278" t="s">
        <v>247</v>
      </c>
      <c r="C50" s="296"/>
      <c r="D50" s="85" t="s">
        <v>129</v>
      </c>
      <c r="E50" s="85" t="s">
        <v>127</v>
      </c>
      <c r="F50" s="86">
        <v>10</v>
      </c>
      <c r="G50" s="85" t="s">
        <v>36</v>
      </c>
      <c r="H50" s="69"/>
      <c r="I50" s="69"/>
      <c r="J50" s="69"/>
      <c r="K50" s="69"/>
      <c r="L50" s="69"/>
      <c r="M50" s="74">
        <f t="shared" si="39"/>
        <v>0</v>
      </c>
      <c r="N50" s="82">
        <v>150000</v>
      </c>
      <c r="O50" s="58">
        <f t="shared" si="40"/>
        <v>0</v>
      </c>
      <c r="P50" s="58">
        <f t="shared" si="40"/>
        <v>0</v>
      </c>
      <c r="Q50" s="58">
        <f t="shared" si="40"/>
        <v>0</v>
      </c>
      <c r="R50" s="58">
        <f t="shared" si="40"/>
        <v>0</v>
      </c>
      <c r="S50" s="58">
        <f t="shared" si="40"/>
        <v>0</v>
      </c>
      <c r="T50" s="197">
        <f t="shared" si="41"/>
        <v>0</v>
      </c>
      <c r="U50" s="212">
        <f t="shared" si="42"/>
        <v>0</v>
      </c>
      <c r="V50" s="204">
        <f t="shared" si="32"/>
        <v>0</v>
      </c>
      <c r="W50" s="204">
        <f t="shared" si="32"/>
        <v>0</v>
      </c>
      <c r="X50" s="213">
        <f t="shared" si="32"/>
        <v>0</v>
      </c>
      <c r="Y50" s="64">
        <f t="shared" si="33"/>
        <v>0</v>
      </c>
      <c r="Z50" s="64">
        <f t="shared" si="34"/>
        <v>0</v>
      </c>
      <c r="AA50" s="64">
        <f t="shared" si="35"/>
        <v>0</v>
      </c>
      <c r="AB50" s="64">
        <f t="shared" si="36"/>
        <v>0</v>
      </c>
      <c r="AC50" s="65">
        <f t="shared" si="37"/>
        <v>0</v>
      </c>
      <c r="AD50" s="66">
        <f>SUM(Y50:AC50)</f>
        <v>0</v>
      </c>
    </row>
    <row r="51" spans="2:30" ht="15" thickBot="1" x14ac:dyDescent="0.35">
      <c r="C51" s="9"/>
      <c r="D51" s="9"/>
      <c r="E51" s="9"/>
      <c r="F51" s="9"/>
      <c r="G51" s="9"/>
      <c r="H51" s="9"/>
      <c r="I51" s="9"/>
      <c r="J51" s="9"/>
      <c r="K51" s="9"/>
      <c r="L51" s="9"/>
      <c r="M51" s="9"/>
      <c r="N51" s="37"/>
      <c r="O51" s="37"/>
      <c r="P51" s="37"/>
      <c r="Q51" s="37"/>
      <c r="R51" s="37"/>
      <c r="S51" s="37"/>
      <c r="T51" s="37"/>
      <c r="U51" s="37"/>
      <c r="V51" s="37"/>
      <c r="W51" s="37"/>
      <c r="X51" s="37"/>
      <c r="Y51" s="50"/>
      <c r="Z51" s="51"/>
      <c r="AA51" s="51"/>
      <c r="AB51" s="51"/>
      <c r="AC51" s="51"/>
      <c r="AD51" s="51"/>
    </row>
    <row r="52" spans="2:30" s="45" customFormat="1" ht="15" thickBot="1" x14ac:dyDescent="0.35">
      <c r="C52" s="47"/>
      <c r="D52" s="46"/>
      <c r="E52" s="46"/>
      <c r="F52" s="46"/>
      <c r="G52" s="46"/>
      <c r="H52" s="46"/>
      <c r="I52" s="46"/>
      <c r="J52" s="46"/>
      <c r="K52" s="46"/>
      <c r="L52" s="116"/>
      <c r="M52" s="117"/>
      <c r="N52" s="118" t="s">
        <v>110</v>
      </c>
      <c r="O52" s="112">
        <f>SUM(O39:O50)</f>
        <v>800000</v>
      </c>
      <c r="P52" s="113">
        <f t="shared" ref="P52:S52" si="43">SUM(P39:P50)</f>
        <v>1950000</v>
      </c>
      <c r="Q52" s="113">
        <f t="shared" si="43"/>
        <v>150000</v>
      </c>
      <c r="R52" s="113">
        <f t="shared" si="43"/>
        <v>0</v>
      </c>
      <c r="S52" s="114">
        <f t="shared" si="43"/>
        <v>0</v>
      </c>
      <c r="T52" s="79">
        <f>SUM(O52:S52)</f>
        <v>2900000</v>
      </c>
      <c r="U52" s="203">
        <f>SUM(U39:U50)</f>
        <v>0</v>
      </c>
      <c r="V52" s="205">
        <f t="shared" ref="V52:X52" si="44">SUM(V39:V50)</f>
        <v>600000</v>
      </c>
      <c r="W52" s="205">
        <f t="shared" si="44"/>
        <v>2300000</v>
      </c>
      <c r="X52" s="206">
        <f t="shared" si="44"/>
        <v>0</v>
      </c>
      <c r="Y52" s="95">
        <f>SUM(Y39:Y50)</f>
        <v>392000000</v>
      </c>
      <c r="Z52" s="96">
        <f>SUM(Z39:Z50)</f>
        <v>955500000</v>
      </c>
      <c r="AA52" s="96">
        <f t="shared" ref="AA52:AC52" si="45">SUM(AA39:AA50)</f>
        <v>73500000</v>
      </c>
      <c r="AB52" s="96">
        <f t="shared" si="45"/>
        <v>0</v>
      </c>
      <c r="AC52" s="96">
        <f t="shared" si="45"/>
        <v>0</v>
      </c>
      <c r="AD52" s="100">
        <f>SUM(Y52:AC52)</f>
        <v>1421000000</v>
      </c>
    </row>
    <row r="53" spans="2:30" x14ac:dyDescent="0.3">
      <c r="C53" s="9"/>
      <c r="D53" s="9"/>
      <c r="E53" s="9"/>
      <c r="F53" s="9"/>
      <c r="G53" s="9"/>
      <c r="H53" s="9"/>
      <c r="I53" s="9"/>
      <c r="J53" s="9"/>
      <c r="K53" s="9"/>
      <c r="L53" s="9"/>
      <c r="M53" s="9"/>
      <c r="N53" s="9"/>
      <c r="O53" s="3"/>
      <c r="P53" s="3"/>
      <c r="Q53" s="3"/>
      <c r="R53" s="3"/>
      <c r="S53" s="3"/>
      <c r="T53" s="12"/>
      <c r="U53" s="12"/>
      <c r="V53" s="12"/>
      <c r="W53" s="12"/>
      <c r="X53" s="12"/>
      <c r="Y53" s="50"/>
      <c r="Z53" s="51"/>
      <c r="AA53" s="51"/>
      <c r="AB53" s="51"/>
      <c r="AC53" s="51"/>
      <c r="AD53" s="51">
        <f>AD52/$Y$2</f>
        <v>2900000</v>
      </c>
    </row>
    <row r="54" spans="2:30" ht="15" thickBot="1" x14ac:dyDescent="0.35">
      <c r="C54" s="16"/>
      <c r="D54" s="9"/>
      <c r="E54" s="9"/>
      <c r="F54" s="9"/>
      <c r="G54" s="9"/>
      <c r="H54" s="9"/>
      <c r="I54" s="9"/>
      <c r="J54" s="5"/>
      <c r="K54" s="5"/>
      <c r="L54" s="5"/>
      <c r="M54" s="5"/>
      <c r="N54" s="4"/>
      <c r="O54" s="41"/>
      <c r="P54" s="41"/>
      <c r="Q54" s="41"/>
      <c r="R54" s="41"/>
      <c r="S54" s="41"/>
      <c r="T54" s="42"/>
      <c r="U54" s="42"/>
      <c r="V54" s="42"/>
      <c r="W54" s="42"/>
      <c r="X54" s="42"/>
      <c r="Y54" s="50"/>
      <c r="Z54" s="51"/>
      <c r="AA54" s="51"/>
      <c r="AB54" s="51"/>
      <c r="AC54" s="51"/>
      <c r="AD54" s="51"/>
    </row>
    <row r="55" spans="2:30" s="89" customFormat="1" ht="43.2" x14ac:dyDescent="0.3">
      <c r="C55" s="94" t="s">
        <v>105</v>
      </c>
      <c r="D55" s="93" t="s">
        <v>7</v>
      </c>
      <c r="E55" s="93" t="str">
        <f>E17</f>
        <v>Fin.
AFD, EU, GCF, GVNT</v>
      </c>
      <c r="F55" s="93" t="str">
        <f>F17</f>
        <v>Durée de vie (an)</v>
      </c>
      <c r="G55" s="93" t="s">
        <v>34</v>
      </c>
      <c r="H55" s="90">
        <v>2021</v>
      </c>
      <c r="I55" s="90">
        <v>2022</v>
      </c>
      <c r="J55" s="90">
        <v>2023</v>
      </c>
      <c r="K55" s="90">
        <v>2024</v>
      </c>
      <c r="L55" s="90">
        <v>2025</v>
      </c>
      <c r="M55" s="87" t="s">
        <v>45</v>
      </c>
      <c r="N55" s="80" t="s">
        <v>46</v>
      </c>
      <c r="O55" s="91" t="s">
        <v>9</v>
      </c>
      <c r="P55" s="91" t="s">
        <v>10</v>
      </c>
      <c r="Q55" s="91" t="s">
        <v>11</v>
      </c>
      <c r="R55" s="91" t="s">
        <v>12</v>
      </c>
      <c r="S55" s="91" t="s">
        <v>48</v>
      </c>
      <c r="T55" s="207" t="s">
        <v>29</v>
      </c>
      <c r="U55" s="217"/>
      <c r="V55" s="218"/>
      <c r="W55" s="218"/>
      <c r="X55" s="219"/>
      <c r="Y55" s="208" t="s">
        <v>74</v>
      </c>
      <c r="Z55" s="92" t="s">
        <v>48</v>
      </c>
      <c r="AA55" s="92" t="s">
        <v>75</v>
      </c>
      <c r="AB55" s="92" t="s">
        <v>76</v>
      </c>
      <c r="AC55" s="97" t="s">
        <v>77</v>
      </c>
      <c r="AD55" s="273" t="s">
        <v>29</v>
      </c>
    </row>
    <row r="56" spans="2:30" ht="23.4" customHeight="1" x14ac:dyDescent="0.3">
      <c r="B56" s="278" t="s">
        <v>244</v>
      </c>
      <c r="C56" s="299" t="s">
        <v>49</v>
      </c>
      <c r="D56" s="83" t="s">
        <v>54</v>
      </c>
      <c r="E56" s="83" t="s">
        <v>127</v>
      </c>
      <c r="F56" s="84"/>
      <c r="G56" s="83" t="s">
        <v>40</v>
      </c>
      <c r="H56" s="68">
        <v>1</v>
      </c>
      <c r="I56" s="68">
        <v>1</v>
      </c>
      <c r="J56" s="68"/>
      <c r="K56" s="68"/>
      <c r="L56" s="68"/>
      <c r="M56" s="73">
        <f t="shared" ref="M56" si="46">SUM(H56:L56)</f>
        <v>2</v>
      </c>
      <c r="N56" s="81">
        <v>300000</v>
      </c>
      <c r="O56" s="57">
        <f>H56*$N56</f>
        <v>300000</v>
      </c>
      <c r="P56" s="57">
        <f>I56*$N56</f>
        <v>300000</v>
      </c>
      <c r="Q56" s="57">
        <f>J56*$N56</f>
        <v>0</v>
      </c>
      <c r="R56" s="57">
        <f>K56*$N56</f>
        <v>0</v>
      </c>
      <c r="S56" s="57">
        <f>L56*$N56</f>
        <v>0</v>
      </c>
      <c r="T56" s="77">
        <f>SUM(O56:S56)</f>
        <v>600000</v>
      </c>
      <c r="U56" s="212">
        <f>IF($E56=U$3,$T56,0)</f>
        <v>0</v>
      </c>
      <c r="V56" s="204">
        <f t="shared" ref="V56:X62" si="47">IF($E56=V$3,$T56,0)</f>
        <v>0</v>
      </c>
      <c r="W56" s="204">
        <f t="shared" si="47"/>
        <v>600000</v>
      </c>
      <c r="X56" s="213">
        <f t="shared" si="47"/>
        <v>0</v>
      </c>
      <c r="Y56" s="59">
        <f t="shared" ref="Y56:AC56" ca="1" si="48">O56*$Y$15</f>
        <v>147000000</v>
      </c>
      <c r="Z56" s="60">
        <f t="shared" ca="1" si="48"/>
        <v>147000000</v>
      </c>
      <c r="AA56" s="60">
        <f t="shared" ca="1" si="48"/>
        <v>0</v>
      </c>
      <c r="AB56" s="60">
        <f t="shared" ca="1" si="48"/>
        <v>0</v>
      </c>
      <c r="AC56" s="270">
        <f t="shared" ca="1" si="48"/>
        <v>0</v>
      </c>
      <c r="AD56" s="274">
        <f t="shared" ref="AD56" ca="1" si="49">SUM(Y56:AC56)</f>
        <v>294000000</v>
      </c>
    </row>
    <row r="57" spans="2:30" x14ac:dyDescent="0.3">
      <c r="B57" s="278" t="s">
        <v>244</v>
      </c>
      <c r="C57" s="295"/>
      <c r="D57" s="101" t="s">
        <v>51</v>
      </c>
      <c r="E57" s="101" t="s">
        <v>127</v>
      </c>
      <c r="F57" s="102"/>
      <c r="G57" s="101" t="s">
        <v>35</v>
      </c>
      <c r="H57" s="103">
        <v>10</v>
      </c>
      <c r="I57" s="103">
        <v>10</v>
      </c>
      <c r="J57" s="103">
        <v>10</v>
      </c>
      <c r="K57" s="103">
        <v>10</v>
      </c>
      <c r="L57" s="103">
        <v>10</v>
      </c>
      <c r="M57" s="104">
        <f t="shared" ref="M57:M61" si="50">SUM(H57:L57)</f>
        <v>50</v>
      </c>
      <c r="N57" s="105">
        <v>15000</v>
      </c>
      <c r="O57" s="106">
        <f t="shared" ref="O57:S62" si="51">H57*$N57</f>
        <v>150000</v>
      </c>
      <c r="P57" s="106">
        <f t="shared" si="51"/>
        <v>150000</v>
      </c>
      <c r="Q57" s="106">
        <f t="shared" si="51"/>
        <v>150000</v>
      </c>
      <c r="R57" s="106">
        <f t="shared" si="51"/>
        <v>150000</v>
      </c>
      <c r="S57" s="106">
        <f t="shared" si="51"/>
        <v>150000</v>
      </c>
      <c r="T57" s="199">
        <f t="shared" ref="T57:T62" si="52">SUM(O57:S57)</f>
        <v>750000</v>
      </c>
      <c r="U57" s="212">
        <f t="shared" ref="U57:U62" si="53">IF($E57=U$3,$T57,0)</f>
        <v>0</v>
      </c>
      <c r="V57" s="204">
        <f t="shared" si="47"/>
        <v>0</v>
      </c>
      <c r="W57" s="204">
        <f t="shared" si="47"/>
        <v>750000</v>
      </c>
      <c r="X57" s="213">
        <f t="shared" si="47"/>
        <v>0</v>
      </c>
      <c r="Y57" s="110">
        <f t="shared" ref="Y57:AC62" si="54">O57*$Y$2</f>
        <v>73500000</v>
      </c>
      <c r="Z57" s="110">
        <f t="shared" si="54"/>
        <v>73500000</v>
      </c>
      <c r="AA57" s="110">
        <f t="shared" si="54"/>
        <v>73500000</v>
      </c>
      <c r="AB57" s="110">
        <f t="shared" si="54"/>
        <v>73500000</v>
      </c>
      <c r="AC57" s="271">
        <f t="shared" si="54"/>
        <v>73500000</v>
      </c>
      <c r="AD57" s="275">
        <f t="shared" ref="AD57:AD62" si="55">SUM(Y57:AC57)</f>
        <v>367500000</v>
      </c>
    </row>
    <row r="58" spans="2:30" ht="30" customHeight="1" x14ac:dyDescent="0.3">
      <c r="B58" s="278" t="s">
        <v>244</v>
      </c>
      <c r="C58" s="295"/>
      <c r="D58" s="101" t="s">
        <v>52</v>
      </c>
      <c r="E58" s="101"/>
      <c r="F58" s="102"/>
      <c r="G58" s="101" t="s">
        <v>35</v>
      </c>
      <c r="H58" s="103"/>
      <c r="I58" s="103"/>
      <c r="J58" s="103"/>
      <c r="K58" s="103"/>
      <c r="L58" s="103"/>
      <c r="M58" s="104">
        <f t="shared" si="50"/>
        <v>0</v>
      </c>
      <c r="N58" s="105">
        <v>5000</v>
      </c>
      <c r="O58" s="106">
        <f t="shared" si="51"/>
        <v>0</v>
      </c>
      <c r="P58" s="106">
        <f t="shared" si="51"/>
        <v>0</v>
      </c>
      <c r="Q58" s="106">
        <f t="shared" si="51"/>
        <v>0</v>
      </c>
      <c r="R58" s="106">
        <f t="shared" si="51"/>
        <v>0</v>
      </c>
      <c r="S58" s="106">
        <f t="shared" si="51"/>
        <v>0</v>
      </c>
      <c r="T58" s="199">
        <f t="shared" si="52"/>
        <v>0</v>
      </c>
      <c r="U58" s="212">
        <f t="shared" si="53"/>
        <v>0</v>
      </c>
      <c r="V58" s="204">
        <f t="shared" si="47"/>
        <v>0</v>
      </c>
      <c r="W58" s="204">
        <f t="shared" si="47"/>
        <v>0</v>
      </c>
      <c r="X58" s="213">
        <f t="shared" si="47"/>
        <v>0</v>
      </c>
      <c r="Y58" s="110">
        <f t="shared" si="54"/>
        <v>0</v>
      </c>
      <c r="Z58" s="110">
        <f t="shared" si="54"/>
        <v>0</v>
      </c>
      <c r="AA58" s="110">
        <f t="shared" si="54"/>
        <v>0</v>
      </c>
      <c r="AB58" s="110">
        <f t="shared" si="54"/>
        <v>0</v>
      </c>
      <c r="AC58" s="271">
        <f t="shared" si="54"/>
        <v>0</v>
      </c>
      <c r="AD58" s="275">
        <f t="shared" si="55"/>
        <v>0</v>
      </c>
    </row>
    <row r="59" spans="2:30" x14ac:dyDescent="0.3">
      <c r="B59" s="278" t="s">
        <v>244</v>
      </c>
      <c r="C59" s="295"/>
      <c r="D59" s="101" t="s">
        <v>53</v>
      </c>
      <c r="E59" s="101" t="s">
        <v>127</v>
      </c>
      <c r="F59" s="102"/>
      <c r="G59" s="101" t="s">
        <v>35</v>
      </c>
      <c r="H59" s="103">
        <v>1</v>
      </c>
      <c r="I59" s="103">
        <v>1</v>
      </c>
      <c r="J59" s="103"/>
      <c r="K59" s="103"/>
      <c r="L59" s="103"/>
      <c r="M59" s="104">
        <f t="shared" si="50"/>
        <v>2</v>
      </c>
      <c r="N59" s="105">
        <v>20000</v>
      </c>
      <c r="O59" s="106">
        <f t="shared" si="51"/>
        <v>20000</v>
      </c>
      <c r="P59" s="106">
        <f t="shared" si="51"/>
        <v>20000</v>
      </c>
      <c r="Q59" s="106">
        <f t="shared" si="51"/>
        <v>0</v>
      </c>
      <c r="R59" s="106">
        <f t="shared" si="51"/>
        <v>0</v>
      </c>
      <c r="S59" s="106">
        <f t="shared" si="51"/>
        <v>0</v>
      </c>
      <c r="T59" s="199">
        <f t="shared" si="52"/>
        <v>40000</v>
      </c>
      <c r="U59" s="212">
        <f t="shared" si="53"/>
        <v>0</v>
      </c>
      <c r="V59" s="204">
        <f t="shared" si="47"/>
        <v>0</v>
      </c>
      <c r="W59" s="204">
        <f t="shared" si="47"/>
        <v>40000</v>
      </c>
      <c r="X59" s="213">
        <f t="shared" si="47"/>
        <v>0</v>
      </c>
      <c r="Y59" s="110">
        <f t="shared" si="54"/>
        <v>9800000</v>
      </c>
      <c r="Z59" s="110">
        <f t="shared" si="54"/>
        <v>9800000</v>
      </c>
      <c r="AA59" s="110">
        <f t="shared" si="54"/>
        <v>0</v>
      </c>
      <c r="AB59" s="110">
        <f t="shared" si="54"/>
        <v>0</v>
      </c>
      <c r="AC59" s="271">
        <f t="shared" si="54"/>
        <v>0</v>
      </c>
      <c r="AD59" s="275">
        <f t="shared" si="55"/>
        <v>19600000</v>
      </c>
    </row>
    <row r="60" spans="2:30" ht="43.2" x14ac:dyDescent="0.3">
      <c r="B60" s="278" t="s">
        <v>236</v>
      </c>
      <c r="C60" s="295"/>
      <c r="D60" s="101" t="s">
        <v>81</v>
      </c>
      <c r="E60" s="101" t="s">
        <v>127</v>
      </c>
      <c r="F60" s="102"/>
      <c r="G60" s="101" t="s">
        <v>40</v>
      </c>
      <c r="H60" s="103"/>
      <c r="I60" s="103">
        <v>1</v>
      </c>
      <c r="J60" s="103"/>
      <c r="K60" s="103"/>
      <c r="L60" s="103"/>
      <c r="M60" s="104">
        <f t="shared" si="50"/>
        <v>1</v>
      </c>
      <c r="N60" s="105">
        <v>300000</v>
      </c>
      <c r="O60" s="106">
        <f t="shared" si="51"/>
        <v>0</v>
      </c>
      <c r="P60" s="106">
        <f t="shared" si="51"/>
        <v>300000</v>
      </c>
      <c r="Q60" s="106">
        <f t="shared" si="51"/>
        <v>0</v>
      </c>
      <c r="R60" s="106">
        <f t="shared" si="51"/>
        <v>0</v>
      </c>
      <c r="S60" s="106">
        <f t="shared" si="51"/>
        <v>0</v>
      </c>
      <c r="T60" s="199">
        <f t="shared" si="52"/>
        <v>300000</v>
      </c>
      <c r="U60" s="212">
        <f t="shared" si="53"/>
        <v>0</v>
      </c>
      <c r="V60" s="204">
        <f t="shared" si="47"/>
        <v>0</v>
      </c>
      <c r="W60" s="204">
        <f t="shared" si="47"/>
        <v>300000</v>
      </c>
      <c r="X60" s="213">
        <f t="shared" si="47"/>
        <v>0</v>
      </c>
      <c r="Y60" s="110">
        <f t="shared" si="54"/>
        <v>0</v>
      </c>
      <c r="Z60" s="110">
        <f t="shared" si="54"/>
        <v>147000000</v>
      </c>
      <c r="AA60" s="110">
        <f t="shared" si="54"/>
        <v>0</v>
      </c>
      <c r="AB60" s="110">
        <f t="shared" si="54"/>
        <v>0</v>
      </c>
      <c r="AC60" s="271">
        <f t="shared" si="54"/>
        <v>0</v>
      </c>
      <c r="AD60" s="275">
        <f t="shared" si="55"/>
        <v>147000000</v>
      </c>
    </row>
    <row r="61" spans="2:30" ht="43.2" x14ac:dyDescent="0.3">
      <c r="B61" s="278" t="s">
        <v>245</v>
      </c>
      <c r="C61" s="295"/>
      <c r="D61" s="101" t="s">
        <v>55</v>
      </c>
      <c r="E61" s="101" t="s">
        <v>126</v>
      </c>
      <c r="F61" s="102"/>
      <c r="G61" s="101" t="s">
        <v>40</v>
      </c>
      <c r="H61" s="103"/>
      <c r="I61" s="103"/>
      <c r="J61" s="103">
        <v>1</v>
      </c>
      <c r="K61" s="103"/>
      <c r="L61" s="103"/>
      <c r="M61" s="104">
        <f t="shared" si="50"/>
        <v>1</v>
      </c>
      <c r="N61" s="105">
        <v>300000</v>
      </c>
      <c r="O61" s="106">
        <f t="shared" si="51"/>
        <v>0</v>
      </c>
      <c r="P61" s="106">
        <f t="shared" si="51"/>
        <v>0</v>
      </c>
      <c r="Q61" s="106">
        <f t="shared" si="51"/>
        <v>300000</v>
      </c>
      <c r="R61" s="106">
        <f t="shared" si="51"/>
        <v>0</v>
      </c>
      <c r="S61" s="106">
        <f t="shared" si="51"/>
        <v>0</v>
      </c>
      <c r="T61" s="199">
        <f t="shared" si="52"/>
        <v>300000</v>
      </c>
      <c r="U61" s="212">
        <f t="shared" si="53"/>
        <v>0</v>
      </c>
      <c r="V61" s="204">
        <f t="shared" si="47"/>
        <v>300000</v>
      </c>
      <c r="W61" s="204">
        <f t="shared" si="47"/>
        <v>0</v>
      </c>
      <c r="X61" s="213">
        <f t="shared" si="47"/>
        <v>0</v>
      </c>
      <c r="Y61" s="110">
        <f t="shared" si="54"/>
        <v>0</v>
      </c>
      <c r="Z61" s="110">
        <f t="shared" si="54"/>
        <v>0</v>
      </c>
      <c r="AA61" s="110">
        <f t="shared" si="54"/>
        <v>147000000</v>
      </c>
      <c r="AB61" s="110">
        <f t="shared" si="54"/>
        <v>0</v>
      </c>
      <c r="AC61" s="271">
        <f t="shared" si="54"/>
        <v>0</v>
      </c>
      <c r="AD61" s="275">
        <f t="shared" si="55"/>
        <v>147000000</v>
      </c>
    </row>
    <row r="62" spans="2:30" ht="76.2" customHeight="1" thickBot="1" x14ac:dyDescent="0.35">
      <c r="B62" s="278" t="s">
        <v>252</v>
      </c>
      <c r="C62" s="296"/>
      <c r="D62" s="85" t="s">
        <v>56</v>
      </c>
      <c r="E62" s="85" t="s">
        <v>126</v>
      </c>
      <c r="F62" s="86"/>
      <c r="G62" s="85" t="s">
        <v>40</v>
      </c>
      <c r="H62" s="69"/>
      <c r="I62" s="69"/>
      <c r="J62" s="69"/>
      <c r="K62" s="69">
        <v>1</v>
      </c>
      <c r="L62" s="69"/>
      <c r="M62" s="74">
        <f>SUM(H62:L62)</f>
        <v>1</v>
      </c>
      <c r="N62" s="82">
        <v>300000</v>
      </c>
      <c r="O62" s="58">
        <f t="shared" si="51"/>
        <v>0</v>
      </c>
      <c r="P62" s="58">
        <f t="shared" si="51"/>
        <v>0</v>
      </c>
      <c r="Q62" s="58">
        <f t="shared" si="51"/>
        <v>0</v>
      </c>
      <c r="R62" s="58">
        <f t="shared" si="51"/>
        <v>300000</v>
      </c>
      <c r="S62" s="58">
        <f t="shared" si="51"/>
        <v>0</v>
      </c>
      <c r="T62" s="197">
        <f t="shared" si="52"/>
        <v>300000</v>
      </c>
      <c r="U62" s="212">
        <f t="shared" si="53"/>
        <v>0</v>
      </c>
      <c r="V62" s="204">
        <f t="shared" si="47"/>
        <v>300000</v>
      </c>
      <c r="W62" s="204">
        <f t="shared" si="47"/>
        <v>0</v>
      </c>
      <c r="X62" s="213">
        <f t="shared" si="47"/>
        <v>0</v>
      </c>
      <c r="Y62" s="64">
        <f t="shared" si="54"/>
        <v>0</v>
      </c>
      <c r="Z62" s="64">
        <f t="shared" si="54"/>
        <v>0</v>
      </c>
      <c r="AA62" s="64">
        <f t="shared" si="54"/>
        <v>0</v>
      </c>
      <c r="AB62" s="64">
        <f t="shared" si="54"/>
        <v>147000000</v>
      </c>
      <c r="AC62" s="272">
        <f t="shared" si="54"/>
        <v>0</v>
      </c>
      <c r="AD62" s="276">
        <f t="shared" si="55"/>
        <v>147000000</v>
      </c>
    </row>
    <row r="63" spans="2:30" ht="15" thickBot="1" x14ac:dyDescent="0.35">
      <c r="B63" s="45"/>
      <c r="C63" s="16"/>
      <c r="D63" s="9"/>
      <c r="E63" s="9"/>
      <c r="F63" s="9"/>
      <c r="G63" s="9"/>
      <c r="H63" s="9"/>
      <c r="I63" s="9"/>
      <c r="J63" s="5"/>
      <c r="K63" s="5"/>
      <c r="L63" s="5"/>
      <c r="M63" s="5"/>
      <c r="N63" s="4"/>
      <c r="O63" s="39"/>
      <c r="P63" s="39"/>
      <c r="Q63" s="40"/>
      <c r="R63" s="40"/>
      <c r="S63" s="40"/>
      <c r="T63" s="41"/>
      <c r="U63" s="41"/>
      <c r="V63" s="41"/>
      <c r="W63" s="41"/>
      <c r="X63" s="41"/>
      <c r="Y63" s="50"/>
      <c r="Z63" s="51"/>
      <c r="AA63" s="51"/>
      <c r="AB63" s="51"/>
      <c r="AC63" s="51"/>
      <c r="AD63" s="51"/>
    </row>
    <row r="64" spans="2:30" s="45" customFormat="1" ht="15" thickBot="1" x14ac:dyDescent="0.35">
      <c r="B64" s="2"/>
      <c r="C64" s="47"/>
      <c r="D64" s="46"/>
      <c r="E64" s="46"/>
      <c r="F64" s="46"/>
      <c r="G64" s="46"/>
      <c r="H64" s="46"/>
      <c r="I64" s="46"/>
      <c r="J64" s="46"/>
      <c r="K64" s="46"/>
      <c r="L64" s="116"/>
      <c r="M64" s="117"/>
      <c r="N64" s="117" t="s">
        <v>112</v>
      </c>
      <c r="O64" s="267">
        <f>SUM(O56:O62)</f>
        <v>470000</v>
      </c>
      <c r="P64" s="268">
        <f t="shared" ref="P64:S64" si="56">SUM(P56:P62)</f>
        <v>770000</v>
      </c>
      <c r="Q64" s="268">
        <f t="shared" si="56"/>
        <v>450000</v>
      </c>
      <c r="R64" s="268">
        <f t="shared" si="56"/>
        <v>450000</v>
      </c>
      <c r="S64" s="269">
        <f t="shared" si="56"/>
        <v>150000</v>
      </c>
      <c r="T64" s="266">
        <f>SUM(O64:S64)</f>
        <v>2290000</v>
      </c>
      <c r="U64" s="203">
        <f>SUM(U56:U62)</f>
        <v>0</v>
      </c>
      <c r="V64" s="205">
        <f>SUM(V56:V62)</f>
        <v>600000</v>
      </c>
      <c r="W64" s="205">
        <f>SUM(W56:W62)</f>
        <v>1690000</v>
      </c>
      <c r="X64" s="206">
        <f>SUM(X56:X62)</f>
        <v>0</v>
      </c>
      <c r="Y64" s="96">
        <f t="shared" ref="Y64:AC64" si="57">SUM(Y57:Y62)</f>
        <v>83300000</v>
      </c>
      <c r="Z64" s="96">
        <f t="shared" si="57"/>
        <v>230300000</v>
      </c>
      <c r="AA64" s="96">
        <f t="shared" si="57"/>
        <v>220500000</v>
      </c>
      <c r="AB64" s="96">
        <f t="shared" si="57"/>
        <v>220500000</v>
      </c>
      <c r="AC64" s="96">
        <f t="shared" si="57"/>
        <v>73500000</v>
      </c>
      <c r="AD64" s="100">
        <f>SUM(Y64:AC64)</f>
        <v>828100000</v>
      </c>
    </row>
    <row r="65" spans="2:30" s="2" customFormat="1" x14ac:dyDescent="0.3">
      <c r="B65" s="1"/>
      <c r="C65" s="16"/>
      <c r="D65" s="9"/>
      <c r="E65" s="9"/>
      <c r="F65" s="9"/>
      <c r="G65" s="9"/>
      <c r="H65" s="9"/>
      <c r="I65" s="9"/>
      <c r="J65" s="5"/>
      <c r="K65" s="5"/>
      <c r="L65" s="5"/>
      <c r="M65" s="5"/>
      <c r="N65" s="4"/>
      <c r="O65" s="41"/>
      <c r="P65" s="41"/>
      <c r="Q65" s="41"/>
      <c r="R65" s="41"/>
      <c r="S65" s="41"/>
      <c r="T65" s="42"/>
      <c r="U65" s="42"/>
      <c r="V65" s="42"/>
      <c r="W65" s="42"/>
      <c r="X65" s="42"/>
      <c r="Y65" s="53"/>
      <c r="Z65" s="53"/>
      <c r="AA65" s="53"/>
      <c r="AB65" s="53"/>
      <c r="AC65" s="53"/>
      <c r="AD65" s="51">
        <f>AD64/$Y$2</f>
        <v>1690000</v>
      </c>
    </row>
    <row r="66" spans="2:30" ht="15" thickBot="1" x14ac:dyDescent="0.35">
      <c r="B66" s="89"/>
      <c r="C66" s="16"/>
      <c r="D66" s="9"/>
      <c r="E66" s="9"/>
      <c r="F66" s="9"/>
      <c r="G66" s="9"/>
      <c r="H66" s="9"/>
      <c r="I66" s="9"/>
      <c r="J66" s="5"/>
      <c r="K66" s="5"/>
      <c r="L66" s="5"/>
      <c r="M66" s="5"/>
      <c r="N66" s="4"/>
      <c r="O66" s="41"/>
      <c r="P66" s="41"/>
      <c r="Q66" s="41"/>
      <c r="R66" s="41"/>
      <c r="S66" s="41"/>
      <c r="T66" s="42"/>
      <c r="U66" s="42"/>
      <c r="V66" s="42"/>
      <c r="W66" s="42"/>
      <c r="X66" s="42"/>
      <c r="Y66" s="50"/>
      <c r="Z66" s="51"/>
      <c r="AA66" s="51"/>
      <c r="AB66" s="51"/>
      <c r="AC66" s="51"/>
      <c r="AD66" s="51"/>
    </row>
    <row r="67" spans="2:30" s="89" customFormat="1" ht="43.8" thickBot="1" x14ac:dyDescent="0.35">
      <c r="B67" s="1"/>
      <c r="C67" s="94" t="s">
        <v>105</v>
      </c>
      <c r="D67" s="93" t="s">
        <v>7</v>
      </c>
      <c r="E67" s="93" t="str">
        <f>E17</f>
        <v>Fin.
AFD, EU, GCF, GVNT</v>
      </c>
      <c r="F67" s="93" t="str">
        <f>F17</f>
        <v>Durée de vie (an)</v>
      </c>
      <c r="G67" s="93" t="s">
        <v>34</v>
      </c>
      <c r="H67" s="90">
        <v>2021</v>
      </c>
      <c r="I67" s="90">
        <v>2022</v>
      </c>
      <c r="J67" s="90">
        <v>2023</v>
      </c>
      <c r="K67" s="90">
        <v>2024</v>
      </c>
      <c r="L67" s="90">
        <v>2025</v>
      </c>
      <c r="M67" s="87" t="s">
        <v>45</v>
      </c>
      <c r="N67" s="80" t="s">
        <v>46</v>
      </c>
      <c r="O67" s="91" t="s">
        <v>9</v>
      </c>
      <c r="P67" s="91" t="s">
        <v>10</v>
      </c>
      <c r="Q67" s="91" t="s">
        <v>11</v>
      </c>
      <c r="R67" s="91" t="s">
        <v>12</v>
      </c>
      <c r="S67" s="91" t="s">
        <v>48</v>
      </c>
      <c r="T67" s="207" t="s">
        <v>29</v>
      </c>
      <c r="U67" s="217"/>
      <c r="V67" s="218"/>
      <c r="W67" s="218"/>
      <c r="X67" s="219"/>
      <c r="Y67" s="208" t="s">
        <v>74</v>
      </c>
      <c r="Z67" s="92" t="s">
        <v>48</v>
      </c>
      <c r="AA67" s="92" t="s">
        <v>75</v>
      </c>
      <c r="AB67" s="92" t="s">
        <v>76</v>
      </c>
      <c r="AC67" s="97" t="s">
        <v>77</v>
      </c>
      <c r="AD67" s="99" t="s">
        <v>29</v>
      </c>
    </row>
    <row r="68" spans="2:30" x14ac:dyDescent="0.3">
      <c r="B68" s="278" t="s">
        <v>244</v>
      </c>
      <c r="C68" s="299" t="s">
        <v>50</v>
      </c>
      <c r="D68" s="83" t="s">
        <v>70</v>
      </c>
      <c r="E68" s="83" t="s">
        <v>127</v>
      </c>
      <c r="F68" s="84"/>
      <c r="G68" s="83" t="s">
        <v>66</v>
      </c>
      <c r="H68" s="68"/>
      <c r="I68" s="68">
        <v>0.25</v>
      </c>
      <c r="J68" s="68">
        <v>0.75</v>
      </c>
      <c r="K68" s="68"/>
      <c r="L68" s="68"/>
      <c r="M68" s="168">
        <f>SUM(H68:L68)</f>
        <v>1</v>
      </c>
      <c r="N68" s="81">
        <v>500000</v>
      </c>
      <c r="O68" s="57">
        <f>H68*$N68</f>
        <v>0</v>
      </c>
      <c r="P68" s="57">
        <f>I68*$N68</f>
        <v>125000</v>
      </c>
      <c r="Q68" s="57">
        <f>J68*$N68</f>
        <v>375000</v>
      </c>
      <c r="R68" s="57">
        <f>K68*$N68</f>
        <v>0</v>
      </c>
      <c r="S68" s="57">
        <f>L68*$N68</f>
        <v>0</v>
      </c>
      <c r="T68" s="196">
        <f>SUM(O68:S68)</f>
        <v>500000</v>
      </c>
      <c r="U68" s="212">
        <f>IF($E68=U$3,$T68,0)</f>
        <v>0</v>
      </c>
      <c r="V68" s="204">
        <f t="shared" ref="V68:X72" si="58">IF($E68=V$3,$T68,0)</f>
        <v>0</v>
      </c>
      <c r="W68" s="204">
        <f t="shared" si="58"/>
        <v>500000</v>
      </c>
      <c r="X68" s="213">
        <f t="shared" si="58"/>
        <v>0</v>
      </c>
      <c r="Y68" s="60">
        <f t="shared" ref="Y68:AC72" si="59">O68*$Y$2</f>
        <v>0</v>
      </c>
      <c r="Z68" s="60">
        <f t="shared" si="59"/>
        <v>61250000</v>
      </c>
      <c r="AA68" s="60">
        <f t="shared" si="59"/>
        <v>183750000</v>
      </c>
      <c r="AB68" s="60">
        <f t="shared" si="59"/>
        <v>0</v>
      </c>
      <c r="AC68" s="61">
        <f t="shared" si="59"/>
        <v>0</v>
      </c>
      <c r="AD68" s="98">
        <f t="shared" ref="AD68:AD72" si="60">SUM(Y68:AC68)</f>
        <v>245000000</v>
      </c>
    </row>
    <row r="69" spans="2:30" ht="28.8" x14ac:dyDescent="0.3">
      <c r="B69" s="278" t="s">
        <v>245</v>
      </c>
      <c r="C69" s="295"/>
      <c r="D69" s="101" t="s">
        <v>67</v>
      </c>
      <c r="E69" s="101" t="s">
        <v>127</v>
      </c>
      <c r="F69" s="102"/>
      <c r="G69" s="101" t="s">
        <v>66</v>
      </c>
      <c r="H69" s="103">
        <v>0.5</v>
      </c>
      <c r="I69" s="103">
        <v>0.5</v>
      </c>
      <c r="J69" s="103"/>
      <c r="K69" s="103"/>
      <c r="L69" s="103"/>
      <c r="M69" s="168">
        <f t="shared" ref="M69:M71" si="61">SUM(H69:L69)</f>
        <v>1</v>
      </c>
      <c r="N69" s="105">
        <v>360000</v>
      </c>
      <c r="O69" s="106">
        <f t="shared" ref="O69:S72" si="62">H69*$N69</f>
        <v>180000</v>
      </c>
      <c r="P69" s="106">
        <f t="shared" si="62"/>
        <v>180000</v>
      </c>
      <c r="Q69" s="106">
        <f t="shared" si="62"/>
        <v>0</v>
      </c>
      <c r="R69" s="106">
        <f t="shared" si="62"/>
        <v>0</v>
      </c>
      <c r="S69" s="106">
        <f t="shared" si="62"/>
        <v>0</v>
      </c>
      <c r="T69" s="199">
        <f t="shared" ref="T69:T72" si="63">SUM(O69:S69)</f>
        <v>360000</v>
      </c>
      <c r="U69" s="212">
        <f t="shared" ref="U69:U72" si="64">IF($E69=U$3,$T69,0)</f>
        <v>0</v>
      </c>
      <c r="V69" s="204">
        <f t="shared" si="58"/>
        <v>0</v>
      </c>
      <c r="W69" s="204">
        <f t="shared" si="58"/>
        <v>360000</v>
      </c>
      <c r="X69" s="213">
        <f t="shared" si="58"/>
        <v>0</v>
      </c>
      <c r="Y69" s="110">
        <f t="shared" si="59"/>
        <v>88200000</v>
      </c>
      <c r="Z69" s="110">
        <f t="shared" si="59"/>
        <v>88200000</v>
      </c>
      <c r="AA69" s="110">
        <f t="shared" si="59"/>
        <v>0</v>
      </c>
      <c r="AB69" s="110">
        <f t="shared" si="59"/>
        <v>0</v>
      </c>
      <c r="AC69" s="111">
        <f t="shared" si="59"/>
        <v>0</v>
      </c>
      <c r="AD69" s="108">
        <f t="shared" si="60"/>
        <v>176400000</v>
      </c>
    </row>
    <row r="70" spans="2:30" x14ac:dyDescent="0.3">
      <c r="B70" s="278" t="s">
        <v>247</v>
      </c>
      <c r="C70" s="295"/>
      <c r="D70" s="101" t="s">
        <v>16</v>
      </c>
      <c r="E70" s="101" t="s">
        <v>127</v>
      </c>
      <c r="F70" s="102"/>
      <c r="G70" s="101" t="s">
        <v>40</v>
      </c>
      <c r="H70" s="103"/>
      <c r="I70" s="103">
        <v>1</v>
      </c>
      <c r="J70" s="68">
        <v>1</v>
      </c>
      <c r="K70" s="68">
        <v>1</v>
      </c>
      <c r="L70" s="103"/>
      <c r="M70" s="168">
        <f t="shared" si="61"/>
        <v>3</v>
      </c>
      <c r="N70" s="105">
        <v>150000</v>
      </c>
      <c r="O70" s="106">
        <f t="shared" si="62"/>
        <v>0</v>
      </c>
      <c r="P70" s="106">
        <f t="shared" si="62"/>
        <v>150000</v>
      </c>
      <c r="Q70" s="106">
        <f t="shared" si="62"/>
        <v>150000</v>
      </c>
      <c r="R70" s="106">
        <f t="shared" si="62"/>
        <v>150000</v>
      </c>
      <c r="S70" s="106">
        <f t="shared" si="62"/>
        <v>0</v>
      </c>
      <c r="T70" s="199">
        <f t="shared" si="63"/>
        <v>450000</v>
      </c>
      <c r="U70" s="212">
        <f t="shared" si="64"/>
        <v>0</v>
      </c>
      <c r="V70" s="204">
        <f t="shared" si="58"/>
        <v>0</v>
      </c>
      <c r="W70" s="204">
        <f t="shared" si="58"/>
        <v>450000</v>
      </c>
      <c r="X70" s="213">
        <f t="shared" si="58"/>
        <v>0</v>
      </c>
      <c r="Y70" s="110">
        <f t="shared" si="59"/>
        <v>0</v>
      </c>
      <c r="Z70" s="110">
        <f t="shared" si="59"/>
        <v>73500000</v>
      </c>
      <c r="AA70" s="110">
        <f t="shared" si="59"/>
        <v>73500000</v>
      </c>
      <c r="AB70" s="110">
        <f t="shared" si="59"/>
        <v>73500000</v>
      </c>
      <c r="AC70" s="111">
        <f t="shared" si="59"/>
        <v>0</v>
      </c>
      <c r="AD70" s="108">
        <f t="shared" si="60"/>
        <v>220500000</v>
      </c>
    </row>
    <row r="71" spans="2:30" x14ac:dyDescent="0.3">
      <c r="B71" s="278" t="s">
        <v>247</v>
      </c>
      <c r="C71" s="295"/>
      <c r="D71" s="101" t="s">
        <v>27</v>
      </c>
      <c r="E71" s="101" t="s">
        <v>127</v>
      </c>
      <c r="F71" s="102"/>
      <c r="G71" s="101" t="s">
        <v>40</v>
      </c>
      <c r="H71" s="103"/>
      <c r="I71" s="103"/>
      <c r="J71" s="166"/>
      <c r="K71" s="103"/>
      <c r="L71" s="166"/>
      <c r="M71" s="168">
        <f t="shared" si="61"/>
        <v>0</v>
      </c>
      <c r="N71" s="105">
        <v>150000</v>
      </c>
      <c r="O71" s="106">
        <f t="shared" si="62"/>
        <v>0</v>
      </c>
      <c r="P71" s="106">
        <f t="shared" si="62"/>
        <v>0</v>
      </c>
      <c r="Q71" s="106">
        <f t="shared" si="62"/>
        <v>0</v>
      </c>
      <c r="R71" s="106">
        <f t="shared" si="62"/>
        <v>0</v>
      </c>
      <c r="S71" s="106">
        <f t="shared" si="62"/>
        <v>0</v>
      </c>
      <c r="T71" s="199">
        <f t="shared" si="63"/>
        <v>0</v>
      </c>
      <c r="U71" s="212">
        <f t="shared" si="64"/>
        <v>0</v>
      </c>
      <c r="V71" s="204">
        <f t="shared" si="58"/>
        <v>0</v>
      </c>
      <c r="W71" s="204">
        <f t="shared" si="58"/>
        <v>0</v>
      </c>
      <c r="X71" s="213">
        <f t="shared" si="58"/>
        <v>0</v>
      </c>
      <c r="Y71" s="110">
        <f t="shared" si="59"/>
        <v>0</v>
      </c>
      <c r="Z71" s="110">
        <f t="shared" si="59"/>
        <v>0</v>
      </c>
      <c r="AA71" s="110">
        <f t="shared" si="59"/>
        <v>0</v>
      </c>
      <c r="AB71" s="110">
        <f t="shared" si="59"/>
        <v>0</v>
      </c>
      <c r="AC71" s="111">
        <f t="shared" si="59"/>
        <v>0</v>
      </c>
      <c r="AD71" s="108">
        <f t="shared" si="60"/>
        <v>0</v>
      </c>
    </row>
    <row r="72" spans="2:30" ht="15" thickBot="1" x14ac:dyDescent="0.35">
      <c r="B72" s="278" t="s">
        <v>247</v>
      </c>
      <c r="C72" s="296"/>
      <c r="D72" s="85" t="s">
        <v>28</v>
      </c>
      <c r="E72" s="85" t="s">
        <v>127</v>
      </c>
      <c r="F72" s="86"/>
      <c r="G72" s="85" t="s">
        <v>40</v>
      </c>
      <c r="H72" s="69">
        <v>1</v>
      </c>
      <c r="I72" s="69">
        <v>1</v>
      </c>
      <c r="J72" s="69">
        <v>1</v>
      </c>
      <c r="K72" s="167"/>
      <c r="L72" s="69"/>
      <c r="M72" s="169">
        <f>SUM(H72:L72)</f>
        <v>3</v>
      </c>
      <c r="N72" s="82">
        <v>150000</v>
      </c>
      <c r="O72" s="58">
        <f t="shared" si="62"/>
        <v>150000</v>
      </c>
      <c r="P72" s="58">
        <f t="shared" si="62"/>
        <v>150000</v>
      </c>
      <c r="Q72" s="58">
        <f t="shared" si="62"/>
        <v>150000</v>
      </c>
      <c r="R72" s="58">
        <f t="shared" si="62"/>
        <v>0</v>
      </c>
      <c r="S72" s="58">
        <f t="shared" si="62"/>
        <v>0</v>
      </c>
      <c r="T72" s="197">
        <f t="shared" si="63"/>
        <v>450000</v>
      </c>
      <c r="U72" s="212">
        <f t="shared" si="64"/>
        <v>0</v>
      </c>
      <c r="V72" s="204">
        <f t="shared" si="58"/>
        <v>0</v>
      </c>
      <c r="W72" s="204">
        <f t="shared" si="58"/>
        <v>450000</v>
      </c>
      <c r="X72" s="213">
        <f t="shared" si="58"/>
        <v>0</v>
      </c>
      <c r="Y72" s="64">
        <f t="shared" si="59"/>
        <v>73500000</v>
      </c>
      <c r="Z72" s="64">
        <f t="shared" si="59"/>
        <v>73500000</v>
      </c>
      <c r="AA72" s="64">
        <f t="shared" si="59"/>
        <v>73500000</v>
      </c>
      <c r="AB72" s="64">
        <f t="shared" si="59"/>
        <v>0</v>
      </c>
      <c r="AC72" s="65">
        <f t="shared" si="59"/>
        <v>0</v>
      </c>
      <c r="AD72" s="66">
        <f t="shared" si="60"/>
        <v>220500000</v>
      </c>
    </row>
    <row r="73" spans="2:30" ht="15" thickBot="1" x14ac:dyDescent="0.35">
      <c r="B73" s="45"/>
      <c r="C73" s="16"/>
      <c r="D73" s="9"/>
      <c r="E73" s="9"/>
      <c r="F73" s="9"/>
      <c r="G73" s="9"/>
      <c r="H73" s="9"/>
      <c r="I73" s="9"/>
      <c r="J73" s="5"/>
      <c r="K73" s="5"/>
      <c r="L73" s="5"/>
      <c r="M73" s="5"/>
      <c r="N73" s="4"/>
      <c r="O73" s="39"/>
      <c r="P73" s="39"/>
      <c r="Q73" s="40"/>
      <c r="R73" s="40"/>
      <c r="S73" s="40"/>
      <c r="T73" s="41"/>
      <c r="U73" s="41"/>
      <c r="V73" s="41"/>
      <c r="W73" s="41"/>
      <c r="X73" s="41"/>
      <c r="Y73" s="50"/>
      <c r="Z73" s="51"/>
      <c r="AA73" s="51"/>
      <c r="AB73" s="51"/>
      <c r="AC73" s="51"/>
      <c r="AD73" s="51"/>
    </row>
    <row r="74" spans="2:30" s="45" customFormat="1" ht="15" thickBot="1" x14ac:dyDescent="0.35">
      <c r="B74" s="2"/>
      <c r="C74" s="47"/>
      <c r="D74" s="46"/>
      <c r="E74" s="46"/>
      <c r="F74" s="46"/>
      <c r="G74" s="46"/>
      <c r="H74" s="46"/>
      <c r="I74" s="46"/>
      <c r="J74" s="46"/>
      <c r="K74" s="46"/>
      <c r="L74" s="116"/>
      <c r="M74" s="117"/>
      <c r="N74" s="118" t="s">
        <v>113</v>
      </c>
      <c r="O74" s="112">
        <f>SUM(O68:O72)</f>
        <v>330000</v>
      </c>
      <c r="P74" s="113">
        <f>SUM(P68:P72)</f>
        <v>605000</v>
      </c>
      <c r="Q74" s="113">
        <f>SUM(Q68:Q72)</f>
        <v>675000</v>
      </c>
      <c r="R74" s="113">
        <f>SUM(R68:R72)</f>
        <v>150000</v>
      </c>
      <c r="S74" s="114">
        <f>SUM(S68:S72)</f>
        <v>0</v>
      </c>
      <c r="T74" s="79">
        <f>SUM(O74:S74)</f>
        <v>1760000</v>
      </c>
      <c r="U74" s="203">
        <f>SUM(U68:U72)</f>
        <v>0</v>
      </c>
      <c r="V74" s="205">
        <f t="shared" ref="V74:X74" si="65">SUM(V68:V72)</f>
        <v>0</v>
      </c>
      <c r="W74" s="205">
        <f>SUM(W68:W72)</f>
        <v>1760000</v>
      </c>
      <c r="X74" s="206">
        <f t="shared" si="65"/>
        <v>0</v>
      </c>
      <c r="Y74" s="95">
        <f>SUM(Y68:Y72)</f>
        <v>161700000</v>
      </c>
      <c r="Z74" s="96">
        <f t="shared" ref="Z74:AC74" si="66">SUM(Z68:Z72)</f>
        <v>296450000</v>
      </c>
      <c r="AA74" s="96">
        <f t="shared" si="66"/>
        <v>330750000</v>
      </c>
      <c r="AB74" s="96">
        <f t="shared" si="66"/>
        <v>73500000</v>
      </c>
      <c r="AC74" s="96">
        <f t="shared" si="66"/>
        <v>0</v>
      </c>
      <c r="AD74" s="100">
        <f>SUM(Y74:AC74)</f>
        <v>862400000</v>
      </c>
    </row>
    <row r="75" spans="2:30" s="2" customFormat="1" x14ac:dyDescent="0.3">
      <c r="B75" s="1"/>
      <c r="C75" s="16"/>
      <c r="D75" s="9"/>
      <c r="E75" s="9"/>
      <c r="F75" s="9"/>
      <c r="G75" s="9"/>
      <c r="H75" s="9"/>
      <c r="I75" s="9"/>
      <c r="J75" s="5"/>
      <c r="K75" s="5"/>
      <c r="L75" s="5"/>
      <c r="M75" s="5"/>
      <c r="N75" s="4"/>
      <c r="O75" s="41"/>
      <c r="P75" s="41"/>
      <c r="Q75" s="41"/>
      <c r="R75" s="41"/>
      <c r="S75" s="41"/>
      <c r="T75" s="42"/>
      <c r="U75" s="42"/>
      <c r="V75" s="42"/>
      <c r="W75" s="42"/>
      <c r="X75" s="42"/>
      <c r="Y75" s="53"/>
      <c r="Z75" s="53"/>
      <c r="AA75" s="53"/>
      <c r="AB75" s="53"/>
      <c r="AC75" s="53"/>
      <c r="AD75" s="51">
        <f>AD74/$Y$2</f>
        <v>1760000</v>
      </c>
    </row>
    <row r="76" spans="2:30" x14ac:dyDescent="0.3">
      <c r="C76" s="16"/>
      <c r="D76" s="9"/>
      <c r="E76" s="9"/>
      <c r="F76" s="9"/>
      <c r="G76" s="9"/>
      <c r="H76" s="9"/>
      <c r="I76" s="9"/>
      <c r="J76" s="5"/>
      <c r="K76" s="5"/>
      <c r="L76" s="5"/>
      <c r="M76" s="5"/>
      <c r="N76" s="4"/>
      <c r="O76" s="41"/>
      <c r="P76" s="41"/>
      <c r="Q76" s="41"/>
      <c r="R76" s="41"/>
      <c r="S76" s="41"/>
      <c r="T76" s="42"/>
      <c r="U76" s="42"/>
      <c r="V76" s="42"/>
      <c r="W76" s="42"/>
      <c r="X76" s="42"/>
      <c r="Y76" s="50"/>
      <c r="Z76" s="51"/>
      <c r="AA76" s="51"/>
      <c r="AB76" s="51"/>
      <c r="AC76" s="51"/>
      <c r="AD76" s="51"/>
    </row>
    <row r="77" spans="2:30" ht="15" thickBot="1" x14ac:dyDescent="0.35">
      <c r="C77" s="16"/>
      <c r="D77" s="9"/>
      <c r="E77" s="9"/>
      <c r="F77" s="9"/>
      <c r="G77" s="9"/>
      <c r="H77" s="9"/>
      <c r="I77" s="9"/>
      <c r="J77" s="5"/>
      <c r="K77" s="5"/>
      <c r="L77" s="5"/>
      <c r="M77" s="5"/>
      <c r="N77" s="4"/>
      <c r="O77" s="41"/>
      <c r="P77" s="41"/>
      <c r="Q77" s="41"/>
      <c r="R77" s="41"/>
      <c r="S77" s="41"/>
      <c r="T77" s="42"/>
      <c r="U77" s="42"/>
      <c r="V77" s="42"/>
      <c r="W77" s="42"/>
      <c r="X77" s="42"/>
      <c r="Y77" s="50"/>
      <c r="Z77" s="51"/>
      <c r="AA77" s="51"/>
      <c r="AB77" s="51"/>
      <c r="AC77" s="51"/>
      <c r="AD77" s="51"/>
    </row>
    <row r="78" spans="2:30" ht="29.4" thickBot="1" x14ac:dyDescent="0.35">
      <c r="B78" s="45"/>
      <c r="C78" s="120"/>
      <c r="D78" s="121"/>
      <c r="E78" s="121"/>
      <c r="F78" s="121"/>
      <c r="G78" s="121"/>
      <c r="H78" s="121"/>
      <c r="I78" s="121"/>
      <c r="J78" s="122"/>
      <c r="K78" s="122"/>
      <c r="L78" s="122"/>
      <c r="M78" s="122"/>
      <c r="N78" s="123"/>
      <c r="O78" s="129" t="s">
        <v>74</v>
      </c>
      <c r="P78" s="129" t="s">
        <v>48</v>
      </c>
      <c r="Q78" s="129" t="s">
        <v>75</v>
      </c>
      <c r="R78" s="129" t="s">
        <v>76</v>
      </c>
      <c r="S78" s="130" t="s">
        <v>77</v>
      </c>
      <c r="T78" s="134" t="s">
        <v>64</v>
      </c>
      <c r="U78" s="200"/>
      <c r="V78" s="200"/>
      <c r="W78" s="200"/>
      <c r="X78" s="200"/>
      <c r="Y78" s="52" t="s">
        <v>74</v>
      </c>
      <c r="Z78" s="52" t="s">
        <v>48</v>
      </c>
      <c r="AA78" s="52" t="s">
        <v>75</v>
      </c>
      <c r="AB78" s="52" t="s">
        <v>76</v>
      </c>
      <c r="AC78" s="52" t="s">
        <v>77</v>
      </c>
      <c r="AD78" s="54" t="s">
        <v>0</v>
      </c>
    </row>
    <row r="79" spans="2:30" s="45" customFormat="1" ht="15" thickBot="1" x14ac:dyDescent="0.35">
      <c r="B79" s="1"/>
      <c r="C79" s="124"/>
      <c r="D79" s="125"/>
      <c r="E79" s="125"/>
      <c r="F79" s="125"/>
      <c r="G79" s="125"/>
      <c r="H79" s="125"/>
      <c r="I79" s="125"/>
      <c r="J79" s="125"/>
      <c r="K79" s="125"/>
      <c r="L79" s="119"/>
      <c r="M79" s="126"/>
      <c r="N79" s="127" t="s">
        <v>114</v>
      </c>
      <c r="O79" s="131">
        <f>O74+O64+O15+O52+O35</f>
        <v>2701650</v>
      </c>
      <c r="P79" s="132">
        <f>P74+P64+P15+P52+P35</f>
        <v>7807150</v>
      </c>
      <c r="Q79" s="132">
        <f>Q74+Q64+Q15+Q52+Q35</f>
        <v>2002400</v>
      </c>
      <c r="R79" s="132">
        <f>R74+R64+R15+R52+R35</f>
        <v>1088250</v>
      </c>
      <c r="S79" s="133">
        <f>S74+S64+S15+S52+S35</f>
        <v>638250</v>
      </c>
      <c r="T79" s="128">
        <f>SUM(O79:S79)</f>
        <v>14237700</v>
      </c>
      <c r="U79" s="131">
        <f>SUM(U15,U35,U52,U64,U74)</f>
        <v>500000</v>
      </c>
      <c r="V79" s="132">
        <f>SUM(V74,V64,V15,V52,V35)</f>
        <v>1200000</v>
      </c>
      <c r="W79" s="132">
        <f>SUM(W74,W64,W15,W52,W35)</f>
        <v>12537700</v>
      </c>
      <c r="X79" s="132">
        <f>SUM(X74,X64,X15,X52,X35)</f>
        <v>0</v>
      </c>
      <c r="Y79" s="95">
        <f ca="1">Y74+Y64+Y15+Y52+Y35</f>
        <v>1258462100</v>
      </c>
      <c r="Z79" s="96">
        <f ca="1">Z74+Z64+Z15+Z52+Z35</f>
        <v>3893829100</v>
      </c>
      <c r="AA79" s="96">
        <f ca="1">AA74+AA64+AA15+AA52+AA35</f>
        <v>1203557600</v>
      </c>
      <c r="AB79" s="96">
        <f ca="1">AB74+AB64+AB15+AB52+AB35</f>
        <v>624382500</v>
      </c>
      <c r="AC79" s="96">
        <f ca="1">AC74+AC64+AC15+AC52+AC35</f>
        <v>386242500</v>
      </c>
      <c r="AD79" s="100">
        <f ca="1">SUM(Y79:AC79)</f>
        <v>7366473800</v>
      </c>
    </row>
    <row r="80" spans="2:30" x14ac:dyDescent="0.3">
      <c r="C80" s="2"/>
      <c r="D80" s="2"/>
      <c r="E80" s="2"/>
      <c r="F80" s="2"/>
      <c r="G80" s="2"/>
      <c r="H80" s="2"/>
      <c r="I80" s="2"/>
      <c r="J80" s="5"/>
      <c r="K80" s="5"/>
      <c r="L80" s="5"/>
      <c r="M80" s="5"/>
      <c r="N80" s="4"/>
      <c r="O80" s="39"/>
      <c r="P80" s="39"/>
      <c r="Q80" s="39"/>
      <c r="R80" s="39"/>
      <c r="S80" s="39"/>
      <c r="T80" s="39"/>
      <c r="U80" s="39"/>
      <c r="V80" s="39"/>
      <c r="W80" s="39"/>
      <c r="X80" s="39"/>
      <c r="Y80" s="55"/>
      <c r="Z80" s="51"/>
      <c r="AA80" s="51"/>
      <c r="AB80" s="51"/>
      <c r="AC80" s="51"/>
      <c r="AD80" s="51">
        <f ca="1">AD79/$Y$2</f>
        <v>15033620</v>
      </c>
    </row>
    <row r="81" spans="2:30" ht="15" thickBot="1" x14ac:dyDescent="0.35">
      <c r="B81" s="89"/>
      <c r="C81" s="2"/>
      <c r="D81" s="2"/>
      <c r="E81" s="2"/>
      <c r="F81" s="2"/>
      <c r="G81" s="2"/>
      <c r="H81" s="2"/>
      <c r="I81" s="2"/>
      <c r="J81" s="5"/>
      <c r="K81" s="5"/>
      <c r="L81" s="5"/>
      <c r="M81" s="5"/>
      <c r="N81" s="4"/>
      <c r="O81" s="39"/>
      <c r="P81" s="39"/>
      <c r="Q81" s="39"/>
      <c r="R81" s="39"/>
      <c r="S81" s="39"/>
      <c r="T81" s="39"/>
      <c r="U81" s="39"/>
      <c r="V81" s="39"/>
      <c r="W81" s="39"/>
      <c r="X81" s="39"/>
      <c r="Y81" s="55"/>
      <c r="Z81" s="51"/>
      <c r="AA81" s="51"/>
      <c r="AB81" s="51"/>
      <c r="AC81" s="51"/>
      <c r="AD81" s="51"/>
    </row>
    <row r="82" spans="2:30" s="89" customFormat="1" ht="29.4" thickBot="1" x14ac:dyDescent="0.35">
      <c r="B82" s="1"/>
      <c r="C82" s="94" t="s">
        <v>104</v>
      </c>
      <c r="D82" s="93" t="s">
        <v>7</v>
      </c>
      <c r="E82" s="93"/>
      <c r="F82" s="93"/>
      <c r="G82" s="93" t="s">
        <v>34</v>
      </c>
      <c r="H82" s="90">
        <v>2021</v>
      </c>
      <c r="I82" s="90">
        <v>2022</v>
      </c>
      <c r="J82" s="90">
        <v>2023</v>
      </c>
      <c r="K82" s="90">
        <v>2024</v>
      </c>
      <c r="L82" s="90">
        <v>2025</v>
      </c>
      <c r="M82" s="87" t="s">
        <v>45</v>
      </c>
      <c r="N82" s="80" t="s">
        <v>46</v>
      </c>
      <c r="O82" s="91" t="s">
        <v>74</v>
      </c>
      <c r="P82" s="91" t="s">
        <v>48</v>
      </c>
      <c r="Q82" s="91" t="s">
        <v>75</v>
      </c>
      <c r="R82" s="91" t="s">
        <v>76</v>
      </c>
      <c r="S82" s="91" t="s">
        <v>77</v>
      </c>
      <c r="T82" s="207" t="s">
        <v>133</v>
      </c>
      <c r="U82" s="217"/>
      <c r="V82" s="218"/>
      <c r="W82" s="218"/>
      <c r="X82" s="219"/>
      <c r="Y82" s="208" t="s">
        <v>74</v>
      </c>
      <c r="Z82" s="92" t="s">
        <v>48</v>
      </c>
      <c r="AA82" s="92" t="s">
        <v>75</v>
      </c>
      <c r="AB82" s="92" t="s">
        <v>76</v>
      </c>
      <c r="AC82" s="97" t="s">
        <v>77</v>
      </c>
      <c r="AD82" s="99" t="s">
        <v>8</v>
      </c>
    </row>
    <row r="83" spans="2:30" x14ac:dyDescent="0.3">
      <c r="B83" s="278">
        <v>4.2</v>
      </c>
      <c r="C83" s="295" t="s">
        <v>57</v>
      </c>
      <c r="D83" s="83" t="s">
        <v>24</v>
      </c>
      <c r="E83" s="83" t="s">
        <v>130</v>
      </c>
      <c r="F83" s="84"/>
      <c r="G83" s="83" t="s">
        <v>40</v>
      </c>
      <c r="H83" s="178"/>
      <c r="I83" s="179"/>
      <c r="J83" s="179"/>
      <c r="K83" s="179"/>
      <c r="L83" s="179"/>
      <c r="M83" s="179"/>
      <c r="N83" s="170">
        <v>7.0000000000000007E-2</v>
      </c>
      <c r="O83" s="57">
        <v>0</v>
      </c>
      <c r="P83" s="57">
        <f>$N83*O35+O83</f>
        <v>37310</v>
      </c>
      <c r="Q83" s="57">
        <f>$N83*P35+P83</f>
        <v>302820</v>
      </c>
      <c r="R83" s="57">
        <f>$N83*Q35+Q83</f>
        <v>330680</v>
      </c>
      <c r="S83" s="57">
        <f>$N83*R35+R83</f>
        <v>346430</v>
      </c>
      <c r="T83" s="196">
        <f t="shared" ref="T83:T84" si="67">SUM(O83:S83)</f>
        <v>1017240</v>
      </c>
      <c r="U83" s="212">
        <f>IF($E83=U$3,$T83,0)</f>
        <v>0</v>
      </c>
      <c r="V83" s="204">
        <f t="shared" ref="V83:X84" si="68">IF($E83=V$3,$T83,0)</f>
        <v>0</v>
      </c>
      <c r="W83" s="204">
        <f t="shared" si="68"/>
        <v>0</v>
      </c>
      <c r="X83" s="213">
        <f t="shared" si="68"/>
        <v>1017240</v>
      </c>
      <c r="Y83" s="60">
        <f t="shared" ref="Y83:AC84" si="69">O83*$Y$2</f>
        <v>0</v>
      </c>
      <c r="Z83" s="60">
        <f t="shared" si="69"/>
        <v>18281900</v>
      </c>
      <c r="AA83" s="60">
        <f t="shared" si="69"/>
        <v>148381800</v>
      </c>
      <c r="AB83" s="60">
        <f t="shared" si="69"/>
        <v>162033200</v>
      </c>
      <c r="AC83" s="61">
        <f t="shared" si="69"/>
        <v>169750700</v>
      </c>
      <c r="AD83" s="98">
        <f t="shared" ref="AD83:AD84" si="70">SUM(Y83:AC83)</f>
        <v>498447600</v>
      </c>
    </row>
    <row r="84" spans="2:30" ht="15" thickBot="1" x14ac:dyDescent="0.35">
      <c r="B84" s="278">
        <v>4.2</v>
      </c>
      <c r="C84" s="296"/>
      <c r="D84" s="85" t="s">
        <v>25</v>
      </c>
      <c r="E84" s="85" t="s">
        <v>130</v>
      </c>
      <c r="F84" s="86"/>
      <c r="G84" s="85" t="s">
        <v>40</v>
      </c>
      <c r="H84" s="183"/>
      <c r="I84" s="184"/>
      <c r="J84" s="184"/>
      <c r="K84" s="184"/>
      <c r="L84" s="184"/>
      <c r="M84" s="185"/>
      <c r="N84" s="171">
        <v>7.0000000000000007E-2</v>
      </c>
      <c r="O84" s="58">
        <v>0</v>
      </c>
      <c r="P84" s="58">
        <f>$N84*O52+O84</f>
        <v>56000.000000000007</v>
      </c>
      <c r="Q84" s="58">
        <f>$N84*P52+P84</f>
        <v>192500</v>
      </c>
      <c r="R84" s="58">
        <f>$N84*Q52+Q84</f>
        <v>203000</v>
      </c>
      <c r="S84" s="58">
        <f>$N84*R52+R84</f>
        <v>203000</v>
      </c>
      <c r="T84" s="197">
        <f t="shared" si="67"/>
        <v>654500</v>
      </c>
      <c r="U84" s="212">
        <f>IF($E84=U$3,$T84,0)</f>
        <v>0</v>
      </c>
      <c r="V84" s="204">
        <f t="shared" si="68"/>
        <v>0</v>
      </c>
      <c r="W84" s="204">
        <f t="shared" si="68"/>
        <v>0</v>
      </c>
      <c r="X84" s="213">
        <f t="shared" si="68"/>
        <v>654500</v>
      </c>
      <c r="Y84" s="64">
        <f t="shared" si="69"/>
        <v>0</v>
      </c>
      <c r="Z84" s="64">
        <f t="shared" si="69"/>
        <v>27440000.000000004</v>
      </c>
      <c r="AA84" s="64">
        <f t="shared" si="69"/>
        <v>94325000</v>
      </c>
      <c r="AB84" s="64">
        <f t="shared" si="69"/>
        <v>99470000</v>
      </c>
      <c r="AC84" s="65">
        <f t="shared" si="69"/>
        <v>99470000</v>
      </c>
      <c r="AD84" s="66">
        <f t="shared" si="70"/>
        <v>320705000</v>
      </c>
    </row>
    <row r="85" spans="2:30" ht="15" thickBot="1" x14ac:dyDescent="0.35">
      <c r="B85" s="45"/>
      <c r="C85" s="16"/>
      <c r="D85" s="9"/>
      <c r="E85" s="9"/>
      <c r="F85" s="9"/>
      <c r="G85" s="9"/>
      <c r="H85" s="9"/>
      <c r="I85" s="9"/>
      <c r="J85" s="5"/>
      <c r="K85" s="5"/>
      <c r="L85" s="5"/>
      <c r="M85" s="5"/>
      <c r="N85" s="4"/>
      <c r="O85" s="39"/>
      <c r="P85" s="39"/>
      <c r="Q85" s="40"/>
      <c r="R85" s="40"/>
      <c r="S85" s="40"/>
      <c r="T85" s="41"/>
      <c r="U85" s="41"/>
      <c r="V85" s="41"/>
      <c r="W85" s="41"/>
      <c r="X85" s="41"/>
      <c r="Y85" s="50"/>
      <c r="Z85" s="51"/>
      <c r="AA85" s="51"/>
      <c r="AB85" s="51"/>
      <c r="AC85" s="51"/>
      <c r="AD85" s="51"/>
    </row>
    <row r="86" spans="2:30" s="45" customFormat="1" ht="15" thickBot="1" x14ac:dyDescent="0.35">
      <c r="B86" s="1"/>
      <c r="C86" s="47"/>
      <c r="D86" s="46"/>
      <c r="E86" s="46"/>
      <c r="F86" s="46"/>
      <c r="G86" s="46"/>
      <c r="H86" s="46"/>
      <c r="I86" s="46"/>
      <c r="J86" s="46"/>
      <c r="K86" s="46"/>
      <c r="L86" s="116"/>
      <c r="M86" s="117"/>
      <c r="N86" s="118" t="s">
        <v>115</v>
      </c>
      <c r="O86" s="112">
        <f>SUM(O83:O84)</f>
        <v>0</v>
      </c>
      <c r="P86" s="113">
        <f>SUM(P83:P84)</f>
        <v>93310</v>
      </c>
      <c r="Q86" s="113">
        <f>SUM(Q83:Q84)</f>
        <v>495320</v>
      </c>
      <c r="R86" s="113">
        <f>SUM(R83:R84)</f>
        <v>533680</v>
      </c>
      <c r="S86" s="114">
        <f>SUM(S83:S84)</f>
        <v>549430</v>
      </c>
      <c r="T86" s="79">
        <f>SUM(O86:S86)</f>
        <v>1671740</v>
      </c>
      <c r="U86" s="203">
        <f>SUM(U83:U84)</f>
        <v>0</v>
      </c>
      <c r="V86" s="205">
        <f t="shared" ref="V86:X86" si="71">SUM(V83:V84)</f>
        <v>0</v>
      </c>
      <c r="W86" s="205">
        <f t="shared" si="71"/>
        <v>0</v>
      </c>
      <c r="X86" s="206">
        <f t="shared" si="71"/>
        <v>1671740</v>
      </c>
      <c r="Y86" s="95">
        <f>SUM(Y83:Y84)</f>
        <v>0</v>
      </c>
      <c r="Z86" s="96">
        <f t="shared" ref="Z86:AC86" si="72">SUM(Z83:Z84)</f>
        <v>45721900</v>
      </c>
      <c r="AA86" s="96">
        <f t="shared" si="72"/>
        <v>242706800</v>
      </c>
      <c r="AB86" s="96">
        <f t="shared" si="72"/>
        <v>261503200</v>
      </c>
      <c r="AC86" s="96">
        <f t="shared" si="72"/>
        <v>269220700</v>
      </c>
      <c r="AD86" s="100">
        <f>SUM(Y86:AC86)</f>
        <v>819152600</v>
      </c>
    </row>
    <row r="87" spans="2:30" x14ac:dyDescent="0.3">
      <c r="C87" s="2"/>
      <c r="D87" s="2"/>
      <c r="E87" s="2"/>
      <c r="F87" s="2"/>
      <c r="G87" s="2"/>
      <c r="H87" s="2"/>
      <c r="I87" s="2"/>
      <c r="J87" s="5"/>
      <c r="K87" s="5"/>
      <c r="L87" s="5"/>
      <c r="M87" s="5"/>
      <c r="N87" s="4"/>
      <c r="O87" s="39"/>
      <c r="P87" s="39"/>
      <c r="Q87" s="39"/>
      <c r="R87" s="39"/>
      <c r="S87" s="39"/>
      <c r="T87" s="39"/>
      <c r="U87" s="39"/>
      <c r="V87" s="39"/>
      <c r="W87" s="39"/>
      <c r="X87" s="39"/>
      <c r="Y87" s="55"/>
      <c r="Z87" s="51"/>
      <c r="AA87" s="51"/>
      <c r="AB87" s="51"/>
      <c r="AC87" s="51"/>
      <c r="AD87" s="51">
        <f>AD86/$Y$2</f>
        <v>1671740</v>
      </c>
    </row>
    <row r="88" spans="2:30" ht="15" thickBot="1" x14ac:dyDescent="0.35">
      <c r="C88" s="2"/>
      <c r="D88" s="2"/>
      <c r="E88" s="2"/>
      <c r="F88" s="2"/>
      <c r="G88" s="2"/>
      <c r="H88" s="2"/>
      <c r="I88" s="2"/>
      <c r="J88" s="5"/>
      <c r="K88" s="5"/>
      <c r="L88" s="5"/>
      <c r="M88" s="5"/>
      <c r="N88" s="4"/>
      <c r="O88" s="39"/>
      <c r="P88" s="39"/>
      <c r="Q88" s="39"/>
      <c r="R88" s="39"/>
      <c r="S88" s="39"/>
      <c r="T88" s="39"/>
      <c r="U88" s="39"/>
      <c r="V88" s="39"/>
      <c r="W88" s="39"/>
      <c r="X88" s="39"/>
      <c r="Y88" s="55"/>
      <c r="Z88" s="51"/>
      <c r="AA88" s="51"/>
      <c r="AB88" s="51"/>
      <c r="AC88" s="51"/>
      <c r="AD88" s="51"/>
    </row>
    <row r="89" spans="2:30" ht="30" thickTop="1" thickBot="1" x14ac:dyDescent="0.35">
      <c r="B89" s="45"/>
      <c r="C89" s="120"/>
      <c r="D89" s="121"/>
      <c r="E89" s="121"/>
      <c r="F89" s="121"/>
      <c r="G89" s="121"/>
      <c r="H89" s="121"/>
      <c r="I89" s="121"/>
      <c r="J89" s="122"/>
      <c r="K89" s="122"/>
      <c r="L89" s="122"/>
      <c r="M89" s="122"/>
      <c r="N89" s="123"/>
      <c r="O89" s="43" t="s">
        <v>74</v>
      </c>
      <c r="P89" s="43" t="s">
        <v>48</v>
      </c>
      <c r="Q89" s="43" t="s">
        <v>75</v>
      </c>
      <c r="R89" s="43" t="s">
        <v>76</v>
      </c>
      <c r="S89" s="220" t="s">
        <v>77</v>
      </c>
      <c r="T89" s="115" t="s">
        <v>95</v>
      </c>
      <c r="U89" s="217"/>
      <c r="V89" s="218"/>
      <c r="W89" s="218"/>
      <c r="X89" s="219"/>
      <c r="Y89" s="221" t="s">
        <v>74</v>
      </c>
      <c r="Z89" s="56" t="s">
        <v>48</v>
      </c>
      <c r="AA89" s="56" t="s">
        <v>75</v>
      </c>
      <c r="AB89" s="56" t="s">
        <v>76</v>
      </c>
      <c r="AC89" s="56" t="s">
        <v>77</v>
      </c>
      <c r="AD89" s="54" t="s">
        <v>0</v>
      </c>
    </row>
    <row r="90" spans="2:30" s="45" customFormat="1" ht="15.6" thickTop="1" thickBot="1" x14ac:dyDescent="0.35">
      <c r="B90" s="2"/>
      <c r="C90" s="124"/>
      <c r="D90" s="125"/>
      <c r="E90" s="125"/>
      <c r="F90" s="125"/>
      <c r="G90" s="125"/>
      <c r="H90" s="125"/>
      <c r="I90" s="125"/>
      <c r="J90" s="125"/>
      <c r="K90" s="125"/>
      <c r="L90" s="119"/>
      <c r="M90" s="126"/>
      <c r="N90" s="127" t="s">
        <v>116</v>
      </c>
      <c r="O90" s="131">
        <f t="shared" ref="O90:AC90" si="73">O86+O79</f>
        <v>2701650</v>
      </c>
      <c r="P90" s="132">
        <f t="shared" si="73"/>
        <v>7900460</v>
      </c>
      <c r="Q90" s="132">
        <f t="shared" si="73"/>
        <v>2497720</v>
      </c>
      <c r="R90" s="132">
        <f t="shared" si="73"/>
        <v>1621930</v>
      </c>
      <c r="S90" s="132">
        <f t="shared" si="73"/>
        <v>1187680</v>
      </c>
      <c r="T90" s="115">
        <f>T86+T79</f>
        <v>15909440</v>
      </c>
      <c r="U90" s="203">
        <f>U79+U86</f>
        <v>500000</v>
      </c>
      <c r="V90" s="205">
        <f t="shared" ref="U90:X90" si="74">V86+V79</f>
        <v>1200000</v>
      </c>
      <c r="W90" s="205">
        <f t="shared" si="74"/>
        <v>12537700</v>
      </c>
      <c r="X90" s="206">
        <f t="shared" si="74"/>
        <v>1671740</v>
      </c>
      <c r="Y90" s="96">
        <f t="shared" ca="1" si="73"/>
        <v>1258462100</v>
      </c>
      <c r="Z90" s="96">
        <f t="shared" ca="1" si="73"/>
        <v>3939551000</v>
      </c>
      <c r="AA90" s="96">
        <f t="shared" ca="1" si="73"/>
        <v>1439404400</v>
      </c>
      <c r="AB90" s="96">
        <f t="shared" ca="1" si="73"/>
        <v>879025700</v>
      </c>
      <c r="AC90" s="96">
        <f t="shared" ca="1" si="73"/>
        <v>648603200</v>
      </c>
      <c r="AD90" s="100">
        <f ca="1">SUM(Y90:AC90)</f>
        <v>8165046400</v>
      </c>
    </row>
    <row r="91" spans="2:30" s="2" customFormat="1" x14ac:dyDescent="0.3">
      <c r="B91" s="1"/>
      <c r="C91" s="16"/>
      <c r="D91" s="9"/>
      <c r="E91" s="9"/>
      <c r="F91" s="9"/>
      <c r="G91" s="9"/>
      <c r="H91" s="9"/>
      <c r="I91" s="9"/>
      <c r="J91" s="5"/>
      <c r="K91" s="5"/>
      <c r="L91" s="5"/>
      <c r="M91" s="5"/>
      <c r="N91" s="4"/>
      <c r="O91" s="41"/>
      <c r="P91" s="41"/>
      <c r="Q91" s="41"/>
      <c r="R91" s="41"/>
      <c r="S91" s="41"/>
      <c r="T91" s="42"/>
      <c r="U91" s="42"/>
      <c r="V91" s="42"/>
      <c r="W91" s="42"/>
      <c r="X91" s="42"/>
      <c r="Y91" s="53"/>
      <c r="Z91" s="53"/>
      <c r="AA91" s="53"/>
      <c r="AB91" s="53"/>
      <c r="AC91" s="53"/>
      <c r="AD91" s="51">
        <f ca="1">AD90/$Y$2</f>
        <v>16663360</v>
      </c>
    </row>
    <row r="92" spans="2:30" ht="15" thickBot="1" x14ac:dyDescent="0.35">
      <c r="B92" s="89"/>
      <c r="N92" s="11"/>
      <c r="O92" s="11"/>
      <c r="P92" s="11"/>
      <c r="Q92" s="11"/>
      <c r="R92" s="11"/>
      <c r="S92" s="11"/>
      <c r="T92" s="11"/>
      <c r="U92" s="11"/>
      <c r="V92" s="11"/>
      <c r="W92" s="11"/>
      <c r="X92" s="11"/>
      <c r="Y92" s="1"/>
      <c r="Z92" s="1"/>
      <c r="AA92" s="1"/>
      <c r="AB92" s="1"/>
      <c r="AC92" s="1"/>
      <c r="AD92" s="1"/>
    </row>
    <row r="93" spans="2:30" s="89" customFormat="1" x14ac:dyDescent="0.3">
      <c r="B93" s="1"/>
      <c r="C93" s="94" t="s">
        <v>108</v>
      </c>
      <c r="D93" s="93" t="s">
        <v>7</v>
      </c>
      <c r="E93" s="93"/>
      <c r="F93" s="93"/>
      <c r="G93" s="93" t="s">
        <v>34</v>
      </c>
      <c r="H93" s="90">
        <v>2021</v>
      </c>
      <c r="I93" s="90">
        <v>2022</v>
      </c>
      <c r="J93" s="90">
        <v>2023</v>
      </c>
      <c r="K93" s="90">
        <v>2024</v>
      </c>
      <c r="L93" s="90">
        <v>2025</v>
      </c>
      <c r="M93" s="87"/>
      <c r="N93" s="80"/>
      <c r="O93" s="91">
        <v>2018</v>
      </c>
      <c r="P93" s="91">
        <v>2019</v>
      </c>
      <c r="Q93" s="91">
        <v>2020</v>
      </c>
      <c r="R93" s="91">
        <v>2021</v>
      </c>
      <c r="S93" s="91">
        <v>2022</v>
      </c>
      <c r="T93" s="88" t="s">
        <v>0</v>
      </c>
      <c r="U93" s="11"/>
      <c r="V93" s="11"/>
      <c r="W93" s="11"/>
      <c r="X93" s="11"/>
    </row>
    <row r="94" spans="2:30" x14ac:dyDescent="0.3">
      <c r="C94" s="295" t="s">
        <v>58</v>
      </c>
      <c r="D94" s="6" t="s">
        <v>59</v>
      </c>
      <c r="E94" s="6"/>
      <c r="F94" s="6"/>
      <c r="G94" s="6" t="s">
        <v>61</v>
      </c>
      <c r="H94" s="32"/>
      <c r="I94" s="33"/>
      <c r="J94" s="33"/>
      <c r="K94" s="33"/>
      <c r="L94" s="33"/>
      <c r="M94" s="29"/>
      <c r="N94" s="26"/>
      <c r="O94" s="26"/>
      <c r="P94" s="26"/>
      <c r="Q94" s="26"/>
      <c r="R94" s="26"/>
      <c r="S94" s="27"/>
      <c r="T94" s="34"/>
      <c r="U94" s="11"/>
      <c r="V94" s="11"/>
      <c r="W94" s="11"/>
      <c r="X94" s="11"/>
      <c r="Y94" s="1"/>
      <c r="Z94" s="1"/>
      <c r="AA94" s="1"/>
      <c r="AB94" s="1"/>
      <c r="AC94" s="1"/>
      <c r="AD94" s="1"/>
    </row>
    <row r="95" spans="2:30" x14ac:dyDescent="0.3">
      <c r="C95" s="295"/>
      <c r="D95" s="6" t="s">
        <v>60</v>
      </c>
      <c r="E95" s="6"/>
      <c r="F95" s="6"/>
      <c r="G95" s="6" t="s">
        <v>62</v>
      </c>
      <c r="H95" s="25"/>
      <c r="I95" s="25"/>
      <c r="J95" s="25"/>
      <c r="K95" s="25"/>
      <c r="L95" s="25"/>
      <c r="M95" s="30"/>
      <c r="N95" s="25"/>
      <c r="O95" s="10">
        <f>H94*H95</f>
        <v>0</v>
      </c>
      <c r="P95" s="10">
        <f t="shared" ref="P95:S95" si="75">I94*I95</f>
        <v>0</v>
      </c>
      <c r="Q95" s="10">
        <f t="shared" si="75"/>
        <v>0</v>
      </c>
      <c r="R95" s="10">
        <f t="shared" si="75"/>
        <v>0</v>
      </c>
      <c r="S95" s="10">
        <f t="shared" si="75"/>
        <v>0</v>
      </c>
      <c r="T95" s="21">
        <f t="shared" ref="T95:T96" si="76">SUM(O95:S95)</f>
        <v>0</v>
      </c>
      <c r="U95" s="11"/>
      <c r="V95" s="11"/>
      <c r="W95" s="11"/>
      <c r="X95" s="11"/>
      <c r="Y95" s="1"/>
      <c r="Z95" s="1"/>
      <c r="AA95" s="1"/>
      <c r="AB95" s="1"/>
      <c r="AC95" s="1"/>
      <c r="AD95" s="1"/>
    </row>
    <row r="96" spans="2:30" ht="15" thickBot="1" x14ac:dyDescent="0.35">
      <c r="C96" s="296"/>
      <c r="D96" s="17" t="s">
        <v>71</v>
      </c>
      <c r="E96" s="17"/>
      <c r="F96" s="17"/>
      <c r="G96" s="17" t="s">
        <v>63</v>
      </c>
      <c r="H96" s="28"/>
      <c r="I96" s="28"/>
      <c r="J96" s="28"/>
      <c r="K96" s="28"/>
      <c r="L96" s="28"/>
      <c r="M96" s="31"/>
      <c r="N96" s="28"/>
      <c r="O96" s="18">
        <f>H94*H96</f>
        <v>0</v>
      </c>
      <c r="P96" s="18">
        <f t="shared" ref="P96:S96" si="77">I94*I96</f>
        <v>0</v>
      </c>
      <c r="Q96" s="18">
        <f t="shared" si="77"/>
        <v>0</v>
      </c>
      <c r="R96" s="18">
        <f t="shared" si="77"/>
        <v>0</v>
      </c>
      <c r="S96" s="23">
        <f t="shared" si="77"/>
        <v>0</v>
      </c>
      <c r="T96" s="22">
        <f t="shared" si="76"/>
        <v>0</v>
      </c>
      <c r="U96" s="11"/>
      <c r="V96" s="11"/>
      <c r="W96" s="11"/>
      <c r="X96" s="11"/>
    </row>
    <row r="97" spans="2:30" ht="15" thickBot="1" x14ac:dyDescent="0.35">
      <c r="C97" s="8"/>
      <c r="D97" s="7"/>
      <c r="E97" s="7"/>
      <c r="F97" s="7"/>
      <c r="G97" s="7"/>
      <c r="H97" s="13"/>
      <c r="I97" s="13"/>
      <c r="J97" s="14"/>
      <c r="K97" s="14"/>
      <c r="L97" s="14"/>
      <c r="M97" s="11"/>
      <c r="N97" s="11"/>
      <c r="O97" s="11"/>
      <c r="P97" s="11"/>
      <c r="Q97" s="11"/>
      <c r="R97" s="11"/>
      <c r="S97" s="11"/>
      <c r="T97" s="24"/>
      <c r="U97" s="11"/>
      <c r="V97" s="11"/>
      <c r="W97" s="11"/>
      <c r="X97" s="11"/>
    </row>
    <row r="98" spans="2:30" ht="15" thickBot="1" x14ac:dyDescent="0.35">
      <c r="L98" s="116"/>
      <c r="M98" s="117"/>
      <c r="N98" s="118" t="s">
        <v>117</v>
      </c>
      <c r="O98" s="35">
        <f>O96</f>
        <v>0</v>
      </c>
      <c r="P98" s="35">
        <f t="shared" ref="P98:S98" si="78">P96</f>
        <v>0</v>
      </c>
      <c r="Q98" s="35">
        <f t="shared" si="78"/>
        <v>0</v>
      </c>
      <c r="R98" s="35">
        <f t="shared" si="78"/>
        <v>0</v>
      </c>
      <c r="S98" s="35">
        <f t="shared" si="78"/>
        <v>0</v>
      </c>
      <c r="T98" s="15">
        <f>SUM(O98:S98)</f>
        <v>0</v>
      </c>
      <c r="U98" s="11"/>
      <c r="V98" s="11"/>
      <c r="W98" s="11"/>
      <c r="X98" s="11"/>
    </row>
    <row r="99" spans="2:30" ht="15" thickBot="1" x14ac:dyDescent="0.35">
      <c r="U99" s="11"/>
      <c r="V99" s="11"/>
      <c r="W99" s="11"/>
      <c r="X99" s="11"/>
      <c r="Y99" s="1"/>
      <c r="Z99" s="1"/>
      <c r="AA99" s="1"/>
      <c r="AB99" s="1"/>
      <c r="AC99" s="1"/>
      <c r="AD99" s="1"/>
    </row>
    <row r="100" spans="2:30" ht="44.4" thickTop="1" thickBot="1" x14ac:dyDescent="0.35">
      <c r="B100" s="45"/>
      <c r="C100" s="135"/>
      <c r="D100" s="141" t="s">
        <v>118</v>
      </c>
      <c r="E100" s="136"/>
      <c r="F100" s="136"/>
      <c r="G100" s="136"/>
      <c r="H100" s="136"/>
      <c r="I100" s="136"/>
      <c r="J100" s="136"/>
      <c r="K100" s="136"/>
      <c r="L100" s="136"/>
      <c r="M100" s="136"/>
      <c r="N100" s="137"/>
      <c r="O100" s="19" t="s">
        <v>74</v>
      </c>
      <c r="P100" s="19" t="s">
        <v>48</v>
      </c>
      <c r="Q100" s="19" t="s">
        <v>75</v>
      </c>
      <c r="R100" s="19" t="s">
        <v>76</v>
      </c>
      <c r="S100" s="44" t="s">
        <v>77</v>
      </c>
      <c r="T100" s="20" t="s">
        <v>96</v>
      </c>
      <c r="U100" s="11"/>
      <c r="V100" s="11"/>
      <c r="W100" s="11"/>
      <c r="X100" s="11"/>
      <c r="Y100" s="1"/>
      <c r="Z100" s="1"/>
      <c r="AA100" s="1"/>
      <c r="AB100" s="1"/>
      <c r="AC100" s="1"/>
      <c r="AD100" s="1"/>
    </row>
    <row r="101" spans="2:30" s="45" customFormat="1" ht="15" thickBot="1" x14ac:dyDescent="0.35">
      <c r="B101" s="1"/>
      <c r="C101" s="138"/>
      <c r="D101" s="139"/>
      <c r="E101" s="139"/>
      <c r="F101" s="139"/>
      <c r="G101" s="139"/>
      <c r="H101" s="139"/>
      <c r="I101" s="139"/>
      <c r="J101" s="139"/>
      <c r="K101" s="139"/>
      <c r="L101" s="139"/>
      <c r="M101" s="139"/>
      <c r="N101" s="140"/>
      <c r="O101" s="112">
        <f>O86+O98</f>
        <v>0</v>
      </c>
      <c r="P101" s="113">
        <f>P86+P98</f>
        <v>93310</v>
      </c>
      <c r="Q101" s="113">
        <f>Q86+Q98</f>
        <v>495320</v>
      </c>
      <c r="R101" s="113">
        <f>R86+R98</f>
        <v>533680</v>
      </c>
      <c r="S101" s="114">
        <f>S86+S98</f>
        <v>549430</v>
      </c>
      <c r="T101" s="79">
        <f>S101</f>
        <v>549430</v>
      </c>
      <c r="U101" s="11"/>
      <c r="V101" s="11"/>
      <c r="W101" s="11"/>
      <c r="X101" s="11"/>
    </row>
    <row r="102" spans="2:30" x14ac:dyDescent="0.3">
      <c r="Q102" s="293"/>
      <c r="R102" s="293"/>
      <c r="S102" s="150"/>
      <c r="U102" s="11"/>
      <c r="V102" s="11"/>
      <c r="W102" s="11"/>
      <c r="X102" s="11"/>
    </row>
    <row r="103" spans="2:30" x14ac:dyDescent="0.3">
      <c r="Q103" s="294"/>
      <c r="R103" s="294"/>
      <c r="S103" s="150"/>
      <c r="U103" s="11"/>
      <c r="V103" s="11"/>
      <c r="W103" s="11"/>
      <c r="X103" s="11"/>
    </row>
  </sheetData>
  <mergeCells count="8">
    <mergeCell ref="C5:C13"/>
    <mergeCell ref="C94:C96"/>
    <mergeCell ref="Q102:R103"/>
    <mergeCell ref="C18:C33"/>
    <mergeCell ref="C39:C50"/>
    <mergeCell ref="C68:C72"/>
    <mergeCell ref="C83:C84"/>
    <mergeCell ref="C56:C62"/>
  </mergeCells>
  <phoneticPr fontId="8"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CD88-D19D-480F-95FD-C0CBF0ED3444}">
  <dimension ref="B1:AD103"/>
  <sheetViews>
    <sheetView topLeftCell="A40" zoomScale="80" zoomScaleNormal="80" workbookViewId="0">
      <selection activeCell="U90" sqref="U90:X90"/>
    </sheetView>
  </sheetViews>
  <sheetFormatPr defaultColWidth="11.44140625" defaultRowHeight="14.4" x14ac:dyDescent="0.3"/>
  <cols>
    <col min="1" max="1" width="4" style="1" customWidth="1"/>
    <col min="2" max="2" width="6.33203125" style="1" customWidth="1"/>
    <col min="3" max="3" width="17.6640625" style="1" customWidth="1"/>
    <col min="4" max="4" width="47.88671875" style="1" customWidth="1"/>
    <col min="5" max="5" width="10" style="1" customWidth="1"/>
    <col min="6" max="6" width="11" style="1" customWidth="1"/>
    <col min="7" max="7" width="21.6640625" style="1" customWidth="1"/>
    <col min="8" max="8" width="7.5546875" style="1" customWidth="1"/>
    <col min="9" max="12" width="7.33203125" style="1" customWidth="1"/>
    <col min="13" max="13" width="14.33203125" style="1" customWidth="1"/>
    <col min="14" max="14" width="13.44140625" style="1" customWidth="1"/>
    <col min="15" max="24" width="12.88671875" style="1" customWidth="1"/>
    <col min="25" max="25" width="15.109375" style="48" customWidth="1"/>
    <col min="26" max="26" width="16.44140625" style="49" bestFit="1" customWidth="1"/>
    <col min="27" max="27" width="13.6640625" style="49" bestFit="1" customWidth="1"/>
    <col min="28" max="29" width="12.88671875" style="49" customWidth="1"/>
    <col min="30" max="30" width="16.44140625" style="49" bestFit="1" customWidth="1"/>
    <col min="31" max="16384" width="11.44140625" style="1"/>
  </cols>
  <sheetData>
    <row r="1" spans="2:30" ht="15" thickBot="1" x14ac:dyDescent="0.35">
      <c r="C1" s="9"/>
      <c r="D1" s="9"/>
      <c r="E1" s="9"/>
      <c r="F1" s="9"/>
      <c r="G1" s="9"/>
      <c r="H1" s="9"/>
      <c r="I1" s="9"/>
      <c r="J1" s="9"/>
      <c r="K1" s="9"/>
      <c r="L1" s="9"/>
      <c r="M1" s="9"/>
      <c r="N1" s="9"/>
      <c r="O1" s="3"/>
      <c r="P1" s="3"/>
      <c r="Q1" s="3"/>
      <c r="R1" s="3"/>
      <c r="S1" s="3"/>
      <c r="T1" s="12"/>
      <c r="U1" s="12"/>
      <c r="V1" s="12"/>
      <c r="W1" s="12"/>
      <c r="X1" s="12"/>
      <c r="Y1" s="50"/>
      <c r="Z1" s="51"/>
      <c r="AA1" s="51"/>
      <c r="AB1" s="51"/>
      <c r="AC1" s="51"/>
      <c r="AD1" s="51"/>
    </row>
    <row r="2" spans="2:30" s="89" customFormat="1" ht="43.8" thickBot="1" x14ac:dyDescent="0.35">
      <c r="C2" s="94" t="s">
        <v>103</v>
      </c>
      <c r="D2" s="93" t="s">
        <v>7</v>
      </c>
      <c r="E2" s="93" t="str">
        <f>E17</f>
        <v>Fin.
AFD, EU, GCF, GVNT</v>
      </c>
      <c r="F2" s="93" t="str">
        <f>F17</f>
        <v>Durée de vie (an)</v>
      </c>
      <c r="G2" s="93" t="s">
        <v>34</v>
      </c>
      <c r="H2" s="90">
        <v>2021</v>
      </c>
      <c r="I2" s="90">
        <v>2022</v>
      </c>
      <c r="J2" s="90">
        <v>2023</v>
      </c>
      <c r="K2" s="90">
        <v>2024</v>
      </c>
      <c r="L2" s="90">
        <v>2025</v>
      </c>
      <c r="M2" s="87" t="s">
        <v>45</v>
      </c>
      <c r="N2" s="80" t="s">
        <v>46</v>
      </c>
      <c r="O2" s="91" t="s">
        <v>9</v>
      </c>
      <c r="P2" s="91" t="s">
        <v>10</v>
      </c>
      <c r="Q2" s="91" t="s">
        <v>11</v>
      </c>
      <c r="R2" s="91" t="s">
        <v>12</v>
      </c>
      <c r="S2" s="91" t="s">
        <v>48</v>
      </c>
      <c r="T2" s="88" t="s">
        <v>8</v>
      </c>
      <c r="U2" s="217"/>
      <c r="V2" s="218"/>
      <c r="W2" s="218"/>
      <c r="X2" s="219"/>
      <c r="Y2" s="92" t="s">
        <v>74</v>
      </c>
      <c r="Z2" s="92" t="s">
        <v>48</v>
      </c>
      <c r="AA2" s="92" t="s">
        <v>75</v>
      </c>
      <c r="AB2" s="92" t="s">
        <v>76</v>
      </c>
      <c r="AC2" s="97" t="s">
        <v>77</v>
      </c>
      <c r="AD2" s="99" t="s">
        <v>8</v>
      </c>
    </row>
    <row r="3" spans="2:30" x14ac:dyDescent="0.3">
      <c r="B3" s="1" t="s">
        <v>257</v>
      </c>
      <c r="C3" s="295"/>
      <c r="D3" s="83" t="s">
        <v>254</v>
      </c>
      <c r="E3" s="83" t="s">
        <v>127</v>
      </c>
      <c r="F3" s="84"/>
      <c r="G3" s="83" t="s">
        <v>40</v>
      </c>
      <c r="H3" s="68">
        <v>1</v>
      </c>
      <c r="I3" s="68"/>
      <c r="J3" s="68"/>
      <c r="K3" s="68"/>
      <c r="L3" s="68"/>
      <c r="M3" s="73">
        <f t="shared" ref="M3:M6" si="0">SUM(H3:K3)</f>
        <v>1</v>
      </c>
      <c r="N3" s="81">
        <v>150000</v>
      </c>
      <c r="O3" s="57">
        <f>H3*$N3</f>
        <v>150000</v>
      </c>
      <c r="P3" s="57">
        <f>I3*$N3</f>
        <v>0</v>
      </c>
      <c r="Q3" s="57">
        <f>J3*$N3</f>
        <v>0</v>
      </c>
      <c r="R3" s="57">
        <f>K3*$N3</f>
        <v>0</v>
      </c>
      <c r="S3" s="57">
        <f>L3*$N3</f>
        <v>0</v>
      </c>
      <c r="T3" s="77">
        <f t="shared" ref="T3:T11" si="1">SUM(O3:S3)</f>
        <v>150000</v>
      </c>
      <c r="U3" s="212">
        <f t="shared" ref="U3:V9" si="2">IF($E3=U$11,$T3,0)</f>
        <v>0</v>
      </c>
      <c r="V3" s="204">
        <f t="shared" si="2"/>
        <v>0</v>
      </c>
      <c r="W3" s="204">
        <f t="shared" ref="W3:W10" si="3">IF($E3=W$16,$T3,0)</f>
        <v>150000</v>
      </c>
      <c r="X3" s="213">
        <f t="shared" ref="X3:X9" si="4">IF($E3=X$11,$T3,0)</f>
        <v>0</v>
      </c>
      <c r="Y3" s="59">
        <f t="shared" ref="Y3:AC9" si="5">O3*$Y$10</f>
        <v>5292000000000</v>
      </c>
      <c r="Z3" s="60">
        <f t="shared" si="5"/>
        <v>0</v>
      </c>
      <c r="AA3" s="60">
        <f t="shared" si="5"/>
        <v>0</v>
      </c>
      <c r="AB3" s="60">
        <f t="shared" si="5"/>
        <v>0</v>
      </c>
      <c r="AC3" s="61">
        <f t="shared" si="5"/>
        <v>0</v>
      </c>
      <c r="AD3" s="62">
        <f t="shared" ref="AD3:AD11" si="6">SUM(Y3:AC3)</f>
        <v>5292000000000</v>
      </c>
    </row>
    <row r="4" spans="2:30" x14ac:dyDescent="0.3">
      <c r="B4" s="1" t="s">
        <v>251</v>
      </c>
      <c r="C4" s="295"/>
      <c r="D4" s="83" t="s">
        <v>22</v>
      </c>
      <c r="E4" s="83" t="s">
        <v>127</v>
      </c>
      <c r="F4" s="84"/>
      <c r="G4" s="83" t="s">
        <v>40</v>
      </c>
      <c r="H4" s="178"/>
      <c r="I4" s="179"/>
      <c r="J4" s="179"/>
      <c r="K4" s="179"/>
      <c r="L4" s="179"/>
      <c r="M4" s="179"/>
      <c r="N4" s="170">
        <v>0.05</v>
      </c>
      <c r="O4" s="57">
        <f>$N4*O52</f>
        <v>40000</v>
      </c>
      <c r="P4" s="57">
        <f t="shared" ref="P4:S4" si="7">$N4*P52</f>
        <v>105000</v>
      </c>
      <c r="Q4" s="57">
        <f t="shared" si="7"/>
        <v>15000</v>
      </c>
      <c r="R4" s="57">
        <f t="shared" si="7"/>
        <v>0</v>
      </c>
      <c r="S4" s="57">
        <f t="shared" si="7"/>
        <v>0</v>
      </c>
      <c r="T4" s="77">
        <f t="shared" si="1"/>
        <v>160000</v>
      </c>
      <c r="U4" s="212">
        <f t="shared" si="2"/>
        <v>0</v>
      </c>
      <c r="V4" s="204">
        <f t="shared" si="2"/>
        <v>0</v>
      </c>
      <c r="W4" s="204">
        <f t="shared" si="3"/>
        <v>160000</v>
      </c>
      <c r="X4" s="213">
        <f t="shared" si="4"/>
        <v>0</v>
      </c>
      <c r="Y4" s="59">
        <f t="shared" si="5"/>
        <v>1411200000000</v>
      </c>
      <c r="Z4" s="60">
        <f t="shared" si="5"/>
        <v>3704400000000</v>
      </c>
      <c r="AA4" s="60">
        <f t="shared" si="5"/>
        <v>529200000000</v>
      </c>
      <c r="AB4" s="60">
        <f t="shared" si="5"/>
        <v>0</v>
      </c>
      <c r="AC4" s="61">
        <f t="shared" si="5"/>
        <v>0</v>
      </c>
      <c r="AD4" s="62">
        <f t="shared" si="6"/>
        <v>5644800000000</v>
      </c>
    </row>
    <row r="5" spans="2:30" x14ac:dyDescent="0.3">
      <c r="B5" s="1" t="s">
        <v>251</v>
      </c>
      <c r="C5" s="295"/>
      <c r="D5" s="83" t="s">
        <v>23</v>
      </c>
      <c r="E5" s="83" t="s">
        <v>127</v>
      </c>
      <c r="F5" s="84"/>
      <c r="G5" s="83" t="s">
        <v>40</v>
      </c>
      <c r="H5" s="178"/>
      <c r="I5" s="179"/>
      <c r="J5" s="179"/>
      <c r="K5" s="179"/>
      <c r="L5" s="179"/>
      <c r="M5" s="179"/>
      <c r="N5" s="170">
        <v>0.05</v>
      </c>
      <c r="O5" s="57">
        <f>$N5*O35</f>
        <v>34425</v>
      </c>
      <c r="P5" s="57">
        <f>$N5*P35</f>
        <v>188525</v>
      </c>
      <c r="Q5" s="57">
        <f>$N5*Q35</f>
        <v>5625</v>
      </c>
      <c r="R5" s="57">
        <f>$N5*R35</f>
        <v>3750</v>
      </c>
      <c r="S5" s="57">
        <f>$N5*S35</f>
        <v>3750</v>
      </c>
      <c r="T5" s="77">
        <f t="shared" si="1"/>
        <v>236075</v>
      </c>
      <c r="U5" s="212">
        <f t="shared" si="2"/>
        <v>0</v>
      </c>
      <c r="V5" s="204">
        <f t="shared" si="2"/>
        <v>0</v>
      </c>
      <c r="W5" s="204">
        <f t="shared" si="3"/>
        <v>236075</v>
      </c>
      <c r="X5" s="213">
        <f t="shared" si="4"/>
        <v>0</v>
      </c>
      <c r="Y5" s="59">
        <f t="shared" si="5"/>
        <v>1214514000000</v>
      </c>
      <c r="Z5" s="60">
        <f t="shared" si="5"/>
        <v>6651162000000</v>
      </c>
      <c r="AA5" s="60">
        <f t="shared" si="5"/>
        <v>198450000000</v>
      </c>
      <c r="AB5" s="60">
        <f t="shared" si="5"/>
        <v>132300000000</v>
      </c>
      <c r="AC5" s="61">
        <f t="shared" si="5"/>
        <v>132300000000</v>
      </c>
      <c r="AD5" s="62">
        <f t="shared" si="6"/>
        <v>8328726000000</v>
      </c>
    </row>
    <row r="6" spans="2:30" ht="28.8" x14ac:dyDescent="0.3">
      <c r="B6" s="1" t="s">
        <v>258</v>
      </c>
      <c r="C6" s="295"/>
      <c r="D6" s="83" t="s">
        <v>253</v>
      </c>
      <c r="E6" s="83" t="s">
        <v>127</v>
      </c>
      <c r="F6" s="84"/>
      <c r="G6" s="83" t="s">
        <v>40</v>
      </c>
      <c r="H6" s="68">
        <v>1</v>
      </c>
      <c r="I6" s="68"/>
      <c r="J6" s="68"/>
      <c r="K6" s="68"/>
      <c r="L6" s="68"/>
      <c r="M6" s="73">
        <f t="shared" si="0"/>
        <v>1</v>
      </c>
      <c r="N6" s="81">
        <v>100000</v>
      </c>
      <c r="O6" s="57">
        <f t="shared" ref="O6:S9" si="8">H6*$N6</f>
        <v>100000</v>
      </c>
      <c r="P6" s="57">
        <f t="shared" si="8"/>
        <v>0</v>
      </c>
      <c r="Q6" s="57">
        <f t="shared" si="8"/>
        <v>0</v>
      </c>
      <c r="R6" s="57">
        <f t="shared" si="8"/>
        <v>0</v>
      </c>
      <c r="S6" s="57">
        <f t="shared" si="8"/>
        <v>0</v>
      </c>
      <c r="T6" s="77">
        <f t="shared" si="1"/>
        <v>100000</v>
      </c>
      <c r="U6" s="212">
        <f t="shared" si="2"/>
        <v>0</v>
      </c>
      <c r="V6" s="204">
        <f t="shared" si="2"/>
        <v>0</v>
      </c>
      <c r="W6" s="204">
        <f t="shared" si="3"/>
        <v>100000</v>
      </c>
      <c r="X6" s="213">
        <f t="shared" si="4"/>
        <v>0</v>
      </c>
      <c r="Y6" s="59">
        <f t="shared" si="5"/>
        <v>3528000000000</v>
      </c>
      <c r="Z6" s="60">
        <f t="shared" si="5"/>
        <v>0</v>
      </c>
      <c r="AA6" s="60">
        <f t="shared" si="5"/>
        <v>0</v>
      </c>
      <c r="AB6" s="60">
        <f t="shared" si="5"/>
        <v>0</v>
      </c>
      <c r="AC6" s="61">
        <f t="shared" si="5"/>
        <v>0</v>
      </c>
      <c r="AD6" s="62">
        <f t="shared" si="6"/>
        <v>3528000000000</v>
      </c>
    </row>
    <row r="7" spans="2:30" x14ac:dyDescent="0.3">
      <c r="B7" s="1" t="s">
        <v>259</v>
      </c>
      <c r="C7" s="295"/>
      <c r="D7" s="101" t="s">
        <v>255</v>
      </c>
      <c r="E7" s="101" t="s">
        <v>127</v>
      </c>
      <c r="F7" s="102"/>
      <c r="G7" s="101" t="s">
        <v>1</v>
      </c>
      <c r="H7" s="68"/>
      <c r="I7" s="68">
        <v>1</v>
      </c>
      <c r="J7" s="68"/>
      <c r="K7" s="68"/>
      <c r="L7" s="68"/>
      <c r="M7" s="73">
        <f>SUM(H7:L7)</f>
        <v>1</v>
      </c>
      <c r="N7" s="105">
        <v>50000</v>
      </c>
      <c r="O7" s="106">
        <f t="shared" si="8"/>
        <v>0</v>
      </c>
      <c r="P7" s="106">
        <f t="shared" si="8"/>
        <v>50000</v>
      </c>
      <c r="Q7" s="106">
        <f t="shared" si="8"/>
        <v>0</v>
      </c>
      <c r="R7" s="106">
        <f t="shared" si="8"/>
        <v>0</v>
      </c>
      <c r="S7" s="106">
        <f t="shared" si="8"/>
        <v>0</v>
      </c>
      <c r="T7" s="107">
        <f t="shared" si="1"/>
        <v>50000</v>
      </c>
      <c r="U7" s="212">
        <f t="shared" si="2"/>
        <v>0</v>
      </c>
      <c r="V7" s="204">
        <f t="shared" si="2"/>
        <v>0</v>
      </c>
      <c r="W7" s="204">
        <f t="shared" si="3"/>
        <v>50000</v>
      </c>
      <c r="X7" s="213">
        <f t="shared" si="4"/>
        <v>0</v>
      </c>
      <c r="Y7" s="109">
        <f t="shared" si="5"/>
        <v>0</v>
      </c>
      <c r="Z7" s="110">
        <f t="shared" si="5"/>
        <v>1764000000000</v>
      </c>
      <c r="AA7" s="110">
        <f t="shared" si="5"/>
        <v>0</v>
      </c>
      <c r="AB7" s="110">
        <f t="shared" si="5"/>
        <v>0</v>
      </c>
      <c r="AC7" s="111">
        <f t="shared" si="5"/>
        <v>0</v>
      </c>
      <c r="AD7" s="108">
        <f t="shared" si="6"/>
        <v>1764000000000</v>
      </c>
    </row>
    <row r="8" spans="2:30" x14ac:dyDescent="0.3">
      <c r="B8" s="1" t="s">
        <v>260</v>
      </c>
      <c r="C8" s="295"/>
      <c r="D8" s="83" t="s">
        <v>256</v>
      </c>
      <c r="E8" s="83" t="s">
        <v>127</v>
      </c>
      <c r="F8" s="84"/>
      <c r="G8" s="83" t="s">
        <v>40</v>
      </c>
      <c r="H8" s="68"/>
      <c r="I8" s="68"/>
      <c r="J8" s="68">
        <v>1</v>
      </c>
      <c r="K8" s="68"/>
      <c r="L8" s="68"/>
      <c r="M8" s="73">
        <f t="shared" ref="M8" si="9">SUM(H8:K8)</f>
        <v>1</v>
      </c>
      <c r="N8" s="81">
        <v>50000</v>
      </c>
      <c r="O8" s="57">
        <f t="shared" si="8"/>
        <v>0</v>
      </c>
      <c r="P8" s="57">
        <f t="shared" si="8"/>
        <v>0</v>
      </c>
      <c r="Q8" s="57">
        <f t="shared" si="8"/>
        <v>50000</v>
      </c>
      <c r="R8" s="57">
        <f t="shared" si="8"/>
        <v>0</v>
      </c>
      <c r="S8" s="57">
        <f t="shared" si="8"/>
        <v>0</v>
      </c>
      <c r="T8" s="77">
        <f t="shared" si="1"/>
        <v>50000</v>
      </c>
      <c r="U8" s="212">
        <f t="shared" si="2"/>
        <v>0</v>
      </c>
      <c r="V8" s="204">
        <f t="shared" si="2"/>
        <v>0</v>
      </c>
      <c r="W8" s="204">
        <f t="shared" si="3"/>
        <v>50000</v>
      </c>
      <c r="X8" s="213">
        <f t="shared" si="4"/>
        <v>0</v>
      </c>
      <c r="Y8" s="59">
        <f t="shared" si="5"/>
        <v>0</v>
      </c>
      <c r="Z8" s="60">
        <f t="shared" si="5"/>
        <v>0</v>
      </c>
      <c r="AA8" s="60">
        <f t="shared" si="5"/>
        <v>1764000000000</v>
      </c>
      <c r="AB8" s="60">
        <f t="shared" si="5"/>
        <v>0</v>
      </c>
      <c r="AC8" s="61">
        <f t="shared" si="5"/>
        <v>0</v>
      </c>
      <c r="AD8" s="62">
        <f t="shared" si="6"/>
        <v>1764000000000</v>
      </c>
    </row>
    <row r="9" spans="2:30" x14ac:dyDescent="0.3">
      <c r="B9" s="1" t="s">
        <v>261</v>
      </c>
      <c r="C9" s="295"/>
      <c r="D9" s="101" t="s">
        <v>262</v>
      </c>
      <c r="E9" s="101" t="s">
        <v>127</v>
      </c>
      <c r="F9" s="102"/>
      <c r="G9" s="101" t="s">
        <v>1</v>
      </c>
      <c r="H9" s="68"/>
      <c r="I9" s="68">
        <v>1</v>
      </c>
      <c r="J9" s="68"/>
      <c r="K9" s="68"/>
      <c r="L9" s="68"/>
      <c r="M9" s="73">
        <f>SUM(H9:L9)</f>
        <v>1</v>
      </c>
      <c r="N9" s="105">
        <v>100000</v>
      </c>
      <c r="O9" s="106">
        <f t="shared" si="8"/>
        <v>0</v>
      </c>
      <c r="P9" s="106">
        <f t="shared" si="8"/>
        <v>100000</v>
      </c>
      <c r="Q9" s="106">
        <f t="shared" si="8"/>
        <v>0</v>
      </c>
      <c r="R9" s="106">
        <f t="shared" si="8"/>
        <v>0</v>
      </c>
      <c r="S9" s="106">
        <f t="shared" si="8"/>
        <v>0</v>
      </c>
      <c r="T9" s="107">
        <f t="shared" si="1"/>
        <v>100000</v>
      </c>
      <c r="U9" s="212">
        <f t="shared" si="2"/>
        <v>0</v>
      </c>
      <c r="V9" s="204">
        <f t="shared" si="2"/>
        <v>0</v>
      </c>
      <c r="W9" s="204">
        <f t="shared" si="3"/>
        <v>100000</v>
      </c>
      <c r="X9" s="213">
        <f t="shared" si="4"/>
        <v>0</v>
      </c>
      <c r="Y9" s="109">
        <f t="shared" si="5"/>
        <v>0</v>
      </c>
      <c r="Z9" s="110">
        <f t="shared" si="5"/>
        <v>3528000000000</v>
      </c>
      <c r="AA9" s="110">
        <f t="shared" si="5"/>
        <v>0</v>
      </c>
      <c r="AB9" s="110">
        <f t="shared" si="5"/>
        <v>0</v>
      </c>
      <c r="AC9" s="111">
        <f t="shared" si="5"/>
        <v>0</v>
      </c>
      <c r="AD9" s="108">
        <f t="shared" si="6"/>
        <v>3528000000000</v>
      </c>
    </row>
    <row r="10" spans="2:30" ht="28.8" x14ac:dyDescent="0.3">
      <c r="B10" s="1" t="s">
        <v>250</v>
      </c>
      <c r="C10" s="295"/>
      <c r="D10" s="101" t="s">
        <v>263</v>
      </c>
      <c r="E10" s="101" t="s">
        <v>127</v>
      </c>
      <c r="F10" s="102"/>
      <c r="G10" s="101" t="s">
        <v>1</v>
      </c>
      <c r="H10" s="68">
        <v>3</v>
      </c>
      <c r="I10" s="68">
        <v>3</v>
      </c>
      <c r="J10" s="68">
        <v>3</v>
      </c>
      <c r="K10" s="68">
        <v>3</v>
      </c>
      <c r="L10" s="68">
        <v>3</v>
      </c>
      <c r="M10" s="73">
        <f>SUM(H10:L10)</f>
        <v>15</v>
      </c>
      <c r="N10" s="105">
        <v>24000</v>
      </c>
      <c r="O10" s="106">
        <f t="shared" ref="O10:S11" si="10">H10*$N10</f>
        <v>72000</v>
      </c>
      <c r="P10" s="106">
        <f t="shared" si="10"/>
        <v>72000</v>
      </c>
      <c r="Q10" s="106">
        <f t="shared" si="10"/>
        <v>72000</v>
      </c>
      <c r="R10" s="106">
        <f t="shared" si="10"/>
        <v>72000</v>
      </c>
      <c r="S10" s="106">
        <f t="shared" si="10"/>
        <v>72000</v>
      </c>
      <c r="T10" s="107">
        <f t="shared" si="1"/>
        <v>360000</v>
      </c>
      <c r="U10" s="212">
        <f>IF($E10=U$16,$T10,0)</f>
        <v>0</v>
      </c>
      <c r="V10" s="204">
        <f>IF($E10=V$16,$T10,0)</f>
        <v>0</v>
      </c>
      <c r="W10" s="204">
        <f t="shared" si="3"/>
        <v>360000</v>
      </c>
      <c r="X10" s="213">
        <f>IF($E10=X$16,$T10,0)</f>
        <v>0</v>
      </c>
      <c r="Y10" s="109">
        <f t="shared" ref="Y10:AC11" si="11">O10*$Y$15</f>
        <v>35280000</v>
      </c>
      <c r="Z10" s="110">
        <f t="shared" si="11"/>
        <v>35280000</v>
      </c>
      <c r="AA10" s="110">
        <f t="shared" si="11"/>
        <v>35280000</v>
      </c>
      <c r="AB10" s="110">
        <f t="shared" si="11"/>
        <v>35280000</v>
      </c>
      <c r="AC10" s="111">
        <f t="shared" si="11"/>
        <v>35280000</v>
      </c>
      <c r="AD10" s="108">
        <f t="shared" si="6"/>
        <v>176400000</v>
      </c>
    </row>
    <row r="11" spans="2:30" ht="29.4" thickBot="1" x14ac:dyDescent="0.35">
      <c r="B11" s="1" t="s">
        <v>249</v>
      </c>
      <c r="C11" s="296"/>
      <c r="D11" s="85" t="s">
        <v>69</v>
      </c>
      <c r="E11" s="85" t="s">
        <v>127</v>
      </c>
      <c r="F11" s="86"/>
      <c r="G11" s="85" t="s">
        <v>1</v>
      </c>
      <c r="H11" s="69">
        <v>3</v>
      </c>
      <c r="I11" s="69">
        <v>3</v>
      </c>
      <c r="J11" s="69">
        <v>3</v>
      </c>
      <c r="K11" s="69">
        <v>3</v>
      </c>
      <c r="L11" s="69">
        <v>3</v>
      </c>
      <c r="M11" s="74">
        <f>SUM(H11:L11)</f>
        <v>15</v>
      </c>
      <c r="N11" s="82">
        <v>60000</v>
      </c>
      <c r="O11" s="58">
        <f t="shared" si="10"/>
        <v>180000</v>
      </c>
      <c r="P11" s="58">
        <f t="shared" si="10"/>
        <v>180000</v>
      </c>
      <c r="Q11" s="58">
        <f t="shared" si="10"/>
        <v>180000</v>
      </c>
      <c r="R11" s="58">
        <f t="shared" si="10"/>
        <v>180000</v>
      </c>
      <c r="S11" s="58">
        <f t="shared" si="10"/>
        <v>180000</v>
      </c>
      <c r="T11" s="78">
        <f t="shared" si="1"/>
        <v>900000</v>
      </c>
      <c r="U11" s="214">
        <f>IF($E11=U$16,$T11,0)</f>
        <v>0</v>
      </c>
      <c r="V11" s="215">
        <f>IF($E11=V$16,$T11,0)</f>
        <v>0</v>
      </c>
      <c r="W11" s="215">
        <f>IF($E11=W$16,$T11,0)</f>
        <v>900000</v>
      </c>
      <c r="X11" s="216">
        <f>IF($E11=X$16,$T11,0)</f>
        <v>0</v>
      </c>
      <c r="Y11" s="63">
        <f t="shared" si="11"/>
        <v>88200000</v>
      </c>
      <c r="Z11" s="64">
        <f t="shared" si="11"/>
        <v>88200000</v>
      </c>
      <c r="AA11" s="64">
        <f t="shared" si="11"/>
        <v>88200000</v>
      </c>
      <c r="AB11" s="64">
        <f t="shared" si="11"/>
        <v>88200000</v>
      </c>
      <c r="AC11" s="65">
        <f t="shared" si="11"/>
        <v>88200000</v>
      </c>
      <c r="AD11" s="66">
        <f t="shared" si="6"/>
        <v>441000000</v>
      </c>
    </row>
    <row r="12" spans="2:30" ht="15" thickBot="1" x14ac:dyDescent="0.35">
      <c r="C12" s="16"/>
      <c r="D12" s="9"/>
      <c r="E12" s="9"/>
      <c r="F12" s="9"/>
      <c r="G12" s="9"/>
      <c r="H12" s="9"/>
      <c r="I12" s="9"/>
      <c r="J12" s="5"/>
      <c r="K12" s="5"/>
      <c r="L12" s="5"/>
      <c r="M12" s="5"/>
      <c r="N12" s="4"/>
      <c r="O12" s="39"/>
      <c r="P12" s="39"/>
      <c r="Q12" s="40"/>
      <c r="R12" s="40"/>
      <c r="S12" s="40"/>
      <c r="T12" s="41"/>
      <c r="U12" s="41"/>
      <c r="V12" s="41"/>
      <c r="W12" s="41"/>
      <c r="X12" s="41"/>
      <c r="Y12" s="50"/>
      <c r="Z12" s="51"/>
      <c r="AA12" s="51"/>
      <c r="AB12" s="51"/>
      <c r="AC12" s="51"/>
      <c r="AD12" s="51"/>
    </row>
    <row r="13" spans="2:30" s="45" customFormat="1" ht="15" thickBot="1" x14ac:dyDescent="0.35">
      <c r="C13" s="47"/>
      <c r="D13" s="46"/>
      <c r="E13" s="46"/>
      <c r="F13" s="46"/>
      <c r="G13" s="46"/>
      <c r="H13" s="46"/>
      <c r="I13" s="46"/>
      <c r="J13" s="46"/>
      <c r="K13" s="46"/>
      <c r="L13" s="116"/>
      <c r="M13" s="117"/>
      <c r="N13" s="118" t="s">
        <v>111</v>
      </c>
      <c r="O13" s="112">
        <f>SUM(O3:O11)</f>
        <v>576425</v>
      </c>
      <c r="P13" s="113">
        <f>SUM(P3:P11)</f>
        <v>695525</v>
      </c>
      <c r="Q13" s="113">
        <f>SUM(Q3:Q11)</f>
        <v>322625</v>
      </c>
      <c r="R13" s="113">
        <f>SUM(R3:R11)</f>
        <v>255750</v>
      </c>
      <c r="S13" s="114">
        <f>SUM(S3:S11)</f>
        <v>255750</v>
      </c>
      <c r="T13" s="79">
        <f>SUM(O13:S13)</f>
        <v>2106075</v>
      </c>
      <c r="U13" s="203">
        <f t="shared" ref="U13:AC13" si="12">SUM(U3:U11)</f>
        <v>0</v>
      </c>
      <c r="V13" s="205">
        <f t="shared" si="12"/>
        <v>0</v>
      </c>
      <c r="W13" s="205">
        <f t="shared" si="12"/>
        <v>2106075</v>
      </c>
      <c r="X13" s="206">
        <f t="shared" si="12"/>
        <v>0</v>
      </c>
      <c r="Y13" s="95">
        <f t="shared" si="12"/>
        <v>11445837480000</v>
      </c>
      <c r="Z13" s="96">
        <f t="shared" si="12"/>
        <v>15647685480000</v>
      </c>
      <c r="AA13" s="96">
        <f t="shared" si="12"/>
        <v>2491773480000</v>
      </c>
      <c r="AB13" s="96">
        <f t="shared" si="12"/>
        <v>132423480000</v>
      </c>
      <c r="AC13" s="96">
        <f t="shared" si="12"/>
        <v>132423480000</v>
      </c>
      <c r="AD13" s="100">
        <f>SUM(Y13:AC13)</f>
        <v>29850143400000</v>
      </c>
    </row>
    <row r="14" spans="2:30" s="2" customFormat="1" x14ac:dyDescent="0.3">
      <c r="C14" s="16"/>
      <c r="D14" s="9"/>
      <c r="E14" s="9"/>
      <c r="F14" s="9"/>
      <c r="G14" s="9"/>
      <c r="H14" s="9"/>
      <c r="I14" s="9"/>
      <c r="J14" s="5"/>
      <c r="K14" s="5"/>
      <c r="L14" s="5"/>
      <c r="M14" s="5"/>
      <c r="N14" s="4"/>
      <c r="O14" s="41"/>
      <c r="P14" s="41"/>
      <c r="Q14" s="41"/>
      <c r="R14" s="41"/>
      <c r="S14" s="41"/>
      <c r="T14" s="42"/>
      <c r="U14" s="42"/>
      <c r="V14" s="42"/>
      <c r="W14" s="42"/>
      <c r="X14" s="42"/>
      <c r="Y14" s="53"/>
      <c r="Z14" s="53"/>
      <c r="AA14" s="53"/>
      <c r="AB14" s="53"/>
      <c r="AC14" s="53"/>
      <c r="AD14" s="51">
        <f>AD13/$Y$15</f>
        <v>60918660000</v>
      </c>
    </row>
    <row r="15" spans="2:30" x14ac:dyDescent="0.3">
      <c r="Y15" s="48">
        <v>490</v>
      </c>
    </row>
    <row r="16" spans="2:30" ht="15" thickBot="1" x14ac:dyDescent="0.35">
      <c r="H16" s="70" t="s">
        <v>100</v>
      </c>
      <c r="I16" s="67"/>
      <c r="J16" s="67"/>
      <c r="K16" s="67"/>
      <c r="L16" s="67"/>
      <c r="M16" s="71"/>
      <c r="N16" s="72"/>
      <c r="O16" s="75" t="s">
        <v>99</v>
      </c>
      <c r="P16" s="75" t="s">
        <v>99</v>
      </c>
      <c r="Q16" s="75" t="s">
        <v>99</v>
      </c>
      <c r="R16" s="75" t="s">
        <v>99</v>
      </c>
      <c r="S16" s="75" t="s">
        <v>99</v>
      </c>
      <c r="T16" s="75" t="s">
        <v>99</v>
      </c>
      <c r="U16" s="202" t="s">
        <v>97</v>
      </c>
      <c r="V16" s="202" t="s">
        <v>126</v>
      </c>
      <c r="W16" s="202" t="s">
        <v>127</v>
      </c>
      <c r="X16" s="202" t="s">
        <v>130</v>
      </c>
      <c r="Y16" s="76" t="s">
        <v>98</v>
      </c>
      <c r="Z16" s="76" t="s">
        <v>98</v>
      </c>
      <c r="AA16" s="76" t="s">
        <v>98</v>
      </c>
      <c r="AB16" s="76" t="s">
        <v>98</v>
      </c>
      <c r="AC16" s="76" t="s">
        <v>98</v>
      </c>
      <c r="AD16" s="76" t="s">
        <v>98</v>
      </c>
    </row>
    <row r="17" spans="2:30" s="89" customFormat="1" ht="43.8" thickBot="1" x14ac:dyDescent="0.35">
      <c r="C17" s="94" t="s">
        <v>104</v>
      </c>
      <c r="D17" s="93" t="s">
        <v>7</v>
      </c>
      <c r="E17" s="93" t="s">
        <v>101</v>
      </c>
      <c r="F17" s="93" t="s">
        <v>102</v>
      </c>
      <c r="G17" s="93" t="s">
        <v>34</v>
      </c>
      <c r="H17" s="90">
        <v>2021</v>
      </c>
      <c r="I17" s="90">
        <v>2022</v>
      </c>
      <c r="J17" s="90">
        <v>2023</v>
      </c>
      <c r="K17" s="90">
        <v>2024</v>
      </c>
      <c r="L17" s="90">
        <v>2025</v>
      </c>
      <c r="M17" s="87" t="s">
        <v>45</v>
      </c>
      <c r="N17" s="80" t="s">
        <v>46</v>
      </c>
      <c r="O17" s="91" t="s">
        <v>74</v>
      </c>
      <c r="P17" s="91" t="s">
        <v>48</v>
      </c>
      <c r="Q17" s="91" t="s">
        <v>75</v>
      </c>
      <c r="R17" s="91" t="s">
        <v>76</v>
      </c>
      <c r="S17" s="172" t="s">
        <v>77</v>
      </c>
      <c r="T17" s="88" t="s">
        <v>4</v>
      </c>
      <c r="U17" s="210"/>
      <c r="V17" s="201"/>
      <c r="W17" s="201"/>
      <c r="X17" s="211"/>
      <c r="Y17" s="92" t="s">
        <v>74</v>
      </c>
      <c r="Z17" s="92" t="s">
        <v>48</v>
      </c>
      <c r="AA17" s="92" t="s">
        <v>75</v>
      </c>
      <c r="AB17" s="92" t="s">
        <v>76</v>
      </c>
      <c r="AC17" s="97" t="s">
        <v>77</v>
      </c>
      <c r="AD17" s="99" t="s">
        <v>4</v>
      </c>
    </row>
    <row r="18" spans="2:30" s="45" customFormat="1" x14ac:dyDescent="0.3">
      <c r="B18" s="279" t="s">
        <v>242</v>
      </c>
      <c r="C18" s="297" t="s">
        <v>17</v>
      </c>
      <c r="D18" s="83" t="s">
        <v>78</v>
      </c>
      <c r="E18" s="83"/>
      <c r="F18" s="84"/>
      <c r="G18" s="83" t="s">
        <v>35</v>
      </c>
      <c r="H18" s="68"/>
      <c r="I18" s="68"/>
      <c r="J18" s="68"/>
      <c r="K18" s="68"/>
      <c r="L18" s="68"/>
      <c r="M18" s="73">
        <f>SUM(H18:K18)</f>
        <v>0</v>
      </c>
      <c r="N18" s="81">
        <v>60000</v>
      </c>
      <c r="O18" s="57">
        <f>H18*$N18</f>
        <v>0</v>
      </c>
      <c r="P18" s="57">
        <f>I18*$N18</f>
        <v>0</v>
      </c>
      <c r="Q18" s="57">
        <f>J18*$N18</f>
        <v>0</v>
      </c>
      <c r="R18" s="57">
        <f>K18*$N18</f>
        <v>0</v>
      </c>
      <c r="S18" s="173">
        <f>L18*$N18</f>
        <v>0</v>
      </c>
      <c r="T18" s="77">
        <f>SUM(O18:S18)</f>
        <v>0</v>
      </c>
      <c r="U18" s="212">
        <f t="shared" ref="U18:V33" si="13">IF($E18=U$16,$T18,0)</f>
        <v>0</v>
      </c>
      <c r="V18" s="204">
        <f t="shared" si="13"/>
        <v>0</v>
      </c>
      <c r="W18" s="204">
        <f t="shared" ref="W18:X18" si="14">IF($E18=W$16,$T18,0)</f>
        <v>0</v>
      </c>
      <c r="X18" s="213">
        <f t="shared" si="14"/>
        <v>0</v>
      </c>
      <c r="Y18" s="59">
        <f>O18*$Y$15</f>
        <v>0</v>
      </c>
      <c r="Z18" s="60">
        <f>P18*$Y$15</f>
        <v>0</v>
      </c>
      <c r="AA18" s="60">
        <f>Q18*$Y$15</f>
        <v>0</v>
      </c>
      <c r="AB18" s="60">
        <f>R18*$Y$15</f>
        <v>0</v>
      </c>
      <c r="AC18" s="61">
        <f>S18*$Y$15</f>
        <v>0</v>
      </c>
      <c r="AD18" s="98">
        <f>SUM(Y18:AC18)</f>
        <v>0</v>
      </c>
    </row>
    <row r="19" spans="2:30" s="45" customFormat="1" x14ac:dyDescent="0.3">
      <c r="B19" s="279" t="s">
        <v>242</v>
      </c>
      <c r="C19" s="297"/>
      <c r="D19" s="83" t="s">
        <v>132</v>
      </c>
      <c r="E19" s="83" t="s">
        <v>130</v>
      </c>
      <c r="F19" s="84">
        <v>30</v>
      </c>
      <c r="G19" s="83" t="s">
        <v>6</v>
      </c>
      <c r="H19" s="68">
        <v>0.5</v>
      </c>
      <c r="I19" s="68">
        <v>0.5</v>
      </c>
      <c r="J19" s="68"/>
      <c r="K19" s="68"/>
      <c r="L19" s="68"/>
      <c r="M19" s="73">
        <f>SUM(H19:K19)</f>
        <v>1</v>
      </c>
      <c r="N19" s="81">
        <v>1000000</v>
      </c>
      <c r="O19" s="57">
        <f t="shared" ref="O19:S33" si="15">H19*$N19</f>
        <v>500000</v>
      </c>
      <c r="P19" s="57">
        <f t="shared" si="15"/>
        <v>500000</v>
      </c>
      <c r="Q19" s="57">
        <f t="shared" si="15"/>
        <v>0</v>
      </c>
      <c r="R19" s="57">
        <f t="shared" si="15"/>
        <v>0</v>
      </c>
      <c r="S19" s="173">
        <f t="shared" si="15"/>
        <v>0</v>
      </c>
      <c r="T19" s="77">
        <f t="shared" ref="T19:T33" si="16">SUM(O19:S19)</f>
        <v>1000000</v>
      </c>
      <c r="U19" s="212">
        <f t="shared" si="13"/>
        <v>0</v>
      </c>
      <c r="V19" s="204">
        <f t="shared" si="13"/>
        <v>0</v>
      </c>
      <c r="W19" s="204">
        <f t="shared" ref="W19:X33" si="17">IF($E19=W$16,$T19,0)</f>
        <v>0</v>
      </c>
      <c r="X19" s="213">
        <f t="shared" si="17"/>
        <v>1000000</v>
      </c>
      <c r="Y19" s="59">
        <f t="shared" ref="Y19:Y33" si="18">O19*$Y$15</f>
        <v>245000000</v>
      </c>
      <c r="Z19" s="60">
        <f t="shared" ref="Z19:AC33" si="19">P19*$Y$15</f>
        <v>245000000</v>
      </c>
      <c r="AA19" s="60">
        <f t="shared" si="19"/>
        <v>0</v>
      </c>
      <c r="AB19" s="60">
        <f t="shared" si="19"/>
        <v>0</v>
      </c>
      <c r="AC19" s="61">
        <f t="shared" si="19"/>
        <v>0</v>
      </c>
      <c r="AD19" s="62">
        <f t="shared" ref="AD19:AD33" si="20">SUM(Y19:AC19)</f>
        <v>490000000</v>
      </c>
    </row>
    <row r="20" spans="2:30" s="45" customFormat="1" x14ac:dyDescent="0.3">
      <c r="B20" s="279" t="s">
        <v>242</v>
      </c>
      <c r="C20" s="297"/>
      <c r="D20" s="83" t="s">
        <v>79</v>
      </c>
      <c r="E20" s="83" t="s">
        <v>127</v>
      </c>
      <c r="F20" s="84">
        <v>10</v>
      </c>
      <c r="G20" s="83" t="s">
        <v>35</v>
      </c>
      <c r="H20" s="68">
        <v>5</v>
      </c>
      <c r="I20" s="68">
        <v>5</v>
      </c>
      <c r="J20" s="68">
        <v>5</v>
      </c>
      <c r="K20" s="68">
        <v>5</v>
      </c>
      <c r="L20" s="68">
        <v>5</v>
      </c>
      <c r="M20" s="73">
        <f>SUM(H20:L20)</f>
        <v>25</v>
      </c>
      <c r="N20" s="81">
        <v>15000</v>
      </c>
      <c r="O20" s="57">
        <f t="shared" si="15"/>
        <v>75000</v>
      </c>
      <c r="P20" s="57">
        <f t="shared" si="15"/>
        <v>75000</v>
      </c>
      <c r="Q20" s="57">
        <f t="shared" si="15"/>
        <v>75000</v>
      </c>
      <c r="R20" s="57">
        <f t="shared" si="15"/>
        <v>75000</v>
      </c>
      <c r="S20" s="173">
        <f t="shared" si="15"/>
        <v>75000</v>
      </c>
      <c r="T20" s="77">
        <f t="shared" si="16"/>
        <v>375000</v>
      </c>
      <c r="U20" s="212">
        <f t="shared" si="13"/>
        <v>0</v>
      </c>
      <c r="V20" s="204">
        <f t="shared" si="13"/>
        <v>0</v>
      </c>
      <c r="W20" s="204">
        <f t="shared" si="17"/>
        <v>375000</v>
      </c>
      <c r="X20" s="213">
        <f t="shared" si="17"/>
        <v>0</v>
      </c>
      <c r="Y20" s="59">
        <f t="shared" si="18"/>
        <v>36750000</v>
      </c>
      <c r="Z20" s="60">
        <f t="shared" si="19"/>
        <v>36750000</v>
      </c>
      <c r="AA20" s="60">
        <f t="shared" si="19"/>
        <v>36750000</v>
      </c>
      <c r="AB20" s="60">
        <f t="shared" si="19"/>
        <v>36750000</v>
      </c>
      <c r="AC20" s="61">
        <f t="shared" si="19"/>
        <v>36750000</v>
      </c>
      <c r="AD20" s="62">
        <f t="shared" si="20"/>
        <v>183750000</v>
      </c>
    </row>
    <row r="21" spans="2:30" s="45" customFormat="1" x14ac:dyDescent="0.3">
      <c r="B21" s="279" t="s">
        <v>242</v>
      </c>
      <c r="C21" s="297"/>
      <c r="D21" s="83" t="s">
        <v>171</v>
      </c>
      <c r="E21" s="83" t="s">
        <v>127</v>
      </c>
      <c r="F21" s="84">
        <v>10</v>
      </c>
      <c r="G21" s="83" t="s">
        <v>35</v>
      </c>
      <c r="H21" s="68">
        <v>25</v>
      </c>
      <c r="I21" s="68">
        <v>25</v>
      </c>
      <c r="J21" s="68">
        <v>25</v>
      </c>
      <c r="K21" s="68"/>
      <c r="L21" s="68"/>
      <c r="M21" s="73">
        <f t="shared" ref="M21:M25" si="21">SUM(H21:L21)</f>
        <v>75</v>
      </c>
      <c r="N21" s="81">
        <v>500</v>
      </c>
      <c r="O21" s="57">
        <f t="shared" si="15"/>
        <v>12500</v>
      </c>
      <c r="P21" s="57">
        <f t="shared" si="15"/>
        <v>12500</v>
      </c>
      <c r="Q21" s="57">
        <f t="shared" si="15"/>
        <v>12500</v>
      </c>
      <c r="R21" s="57">
        <f t="shared" si="15"/>
        <v>0</v>
      </c>
      <c r="S21" s="173">
        <f t="shared" si="15"/>
        <v>0</v>
      </c>
      <c r="T21" s="196">
        <f t="shared" si="16"/>
        <v>37500</v>
      </c>
      <c r="U21" s="212">
        <f t="shared" si="13"/>
        <v>0</v>
      </c>
      <c r="V21" s="204">
        <f t="shared" si="13"/>
        <v>0</v>
      </c>
      <c r="W21" s="204">
        <f t="shared" si="17"/>
        <v>37500</v>
      </c>
      <c r="X21" s="213">
        <f t="shared" si="17"/>
        <v>0</v>
      </c>
      <c r="Y21" s="60" t="e">
        <f t="shared" ref="Y21:AC27" si="22">O21*$Y$2</f>
        <v>#VALUE!</v>
      </c>
      <c r="Z21" s="60" t="e">
        <f t="shared" si="22"/>
        <v>#VALUE!</v>
      </c>
      <c r="AA21" s="60" t="e">
        <f t="shared" si="22"/>
        <v>#VALUE!</v>
      </c>
      <c r="AB21" s="60" t="e">
        <f t="shared" si="22"/>
        <v>#VALUE!</v>
      </c>
      <c r="AC21" s="61" t="e">
        <f t="shared" si="22"/>
        <v>#VALUE!</v>
      </c>
      <c r="AD21" s="62" t="e">
        <f t="shared" ref="AD21:AD27" si="23">SUM(Y21:AC21)</f>
        <v>#VALUE!</v>
      </c>
    </row>
    <row r="22" spans="2:30" s="45" customFormat="1" x14ac:dyDescent="0.3">
      <c r="B22" s="279" t="s">
        <v>242</v>
      </c>
      <c r="C22" s="297"/>
      <c r="D22" s="83" t="s">
        <v>172</v>
      </c>
      <c r="E22" s="83" t="s">
        <v>127</v>
      </c>
      <c r="F22" s="84">
        <v>10</v>
      </c>
      <c r="G22" s="83" t="s">
        <v>35</v>
      </c>
      <c r="H22" s="68">
        <v>5</v>
      </c>
      <c r="I22" s="68">
        <v>5</v>
      </c>
      <c r="J22" s="68">
        <v>5</v>
      </c>
      <c r="K22" s="68"/>
      <c r="L22" s="68"/>
      <c r="M22" s="73">
        <f t="shared" si="21"/>
        <v>15</v>
      </c>
      <c r="N22" s="81">
        <v>5000</v>
      </c>
      <c r="O22" s="57">
        <f t="shared" si="15"/>
        <v>25000</v>
      </c>
      <c r="P22" s="57">
        <f t="shared" si="15"/>
        <v>25000</v>
      </c>
      <c r="Q22" s="57">
        <f t="shared" si="15"/>
        <v>25000</v>
      </c>
      <c r="R22" s="57">
        <f t="shared" si="15"/>
        <v>0</v>
      </c>
      <c r="S22" s="173">
        <f t="shared" si="15"/>
        <v>0</v>
      </c>
      <c r="T22" s="196">
        <f t="shared" si="16"/>
        <v>75000</v>
      </c>
      <c r="U22" s="212">
        <f t="shared" si="13"/>
        <v>0</v>
      </c>
      <c r="V22" s="204">
        <f t="shared" si="13"/>
        <v>0</v>
      </c>
      <c r="W22" s="204">
        <f t="shared" si="17"/>
        <v>75000</v>
      </c>
      <c r="X22" s="213">
        <f t="shared" si="17"/>
        <v>0</v>
      </c>
      <c r="Y22" s="60" t="e">
        <f t="shared" si="22"/>
        <v>#VALUE!</v>
      </c>
      <c r="Z22" s="60" t="e">
        <f t="shared" si="22"/>
        <v>#VALUE!</v>
      </c>
      <c r="AA22" s="60" t="e">
        <f t="shared" si="22"/>
        <v>#VALUE!</v>
      </c>
      <c r="AB22" s="60" t="e">
        <f t="shared" si="22"/>
        <v>#VALUE!</v>
      </c>
      <c r="AC22" s="61" t="e">
        <f t="shared" si="22"/>
        <v>#VALUE!</v>
      </c>
      <c r="AD22" s="62" t="e">
        <f t="shared" si="23"/>
        <v>#VALUE!</v>
      </c>
    </row>
    <row r="23" spans="2:30" s="45" customFormat="1" x14ac:dyDescent="0.3">
      <c r="B23" s="279" t="s">
        <v>242</v>
      </c>
      <c r="C23" s="297"/>
      <c r="D23" s="83" t="s">
        <v>173</v>
      </c>
      <c r="E23" s="83" t="s">
        <v>127</v>
      </c>
      <c r="F23" s="84">
        <v>10</v>
      </c>
      <c r="G23" s="83" t="s">
        <v>35</v>
      </c>
      <c r="H23" s="68"/>
      <c r="I23" s="68">
        <v>1</v>
      </c>
      <c r="J23" s="68"/>
      <c r="K23" s="68"/>
      <c r="L23" s="68"/>
      <c r="M23" s="73">
        <f t="shared" si="21"/>
        <v>1</v>
      </c>
      <c r="N23" s="81">
        <v>50000</v>
      </c>
      <c r="O23" s="57">
        <f t="shared" si="15"/>
        <v>0</v>
      </c>
      <c r="P23" s="57">
        <f t="shared" si="15"/>
        <v>50000</v>
      </c>
      <c r="Q23" s="57">
        <f t="shared" si="15"/>
        <v>0</v>
      </c>
      <c r="R23" s="57">
        <f t="shared" si="15"/>
        <v>0</v>
      </c>
      <c r="S23" s="173">
        <f t="shared" si="15"/>
        <v>0</v>
      </c>
      <c r="T23" s="196">
        <f t="shared" si="16"/>
        <v>50000</v>
      </c>
      <c r="U23" s="212">
        <f t="shared" si="13"/>
        <v>0</v>
      </c>
      <c r="V23" s="204">
        <f t="shared" si="13"/>
        <v>0</v>
      </c>
      <c r="W23" s="204">
        <f t="shared" si="17"/>
        <v>50000</v>
      </c>
      <c r="X23" s="213">
        <f t="shared" si="17"/>
        <v>0</v>
      </c>
      <c r="Y23" s="60" t="e">
        <f t="shared" si="22"/>
        <v>#VALUE!</v>
      </c>
      <c r="Z23" s="60" t="e">
        <f t="shared" si="22"/>
        <v>#VALUE!</v>
      </c>
      <c r="AA23" s="60" t="e">
        <f t="shared" si="22"/>
        <v>#VALUE!</v>
      </c>
      <c r="AB23" s="60" t="e">
        <f t="shared" si="22"/>
        <v>#VALUE!</v>
      </c>
      <c r="AC23" s="61" t="e">
        <f t="shared" si="22"/>
        <v>#VALUE!</v>
      </c>
      <c r="AD23" s="62" t="e">
        <f t="shared" si="23"/>
        <v>#VALUE!</v>
      </c>
    </row>
    <row r="24" spans="2:30" s="45" customFormat="1" x14ac:dyDescent="0.3">
      <c r="B24" s="279" t="s">
        <v>242</v>
      </c>
      <c r="C24" s="297"/>
      <c r="D24" s="83" t="s">
        <v>174</v>
      </c>
      <c r="E24" s="83" t="s">
        <v>127</v>
      </c>
      <c r="F24" s="84">
        <v>10</v>
      </c>
      <c r="G24" s="83" t="s">
        <v>35</v>
      </c>
      <c r="H24" s="68"/>
      <c r="I24" s="68">
        <v>1</v>
      </c>
      <c r="J24" s="68"/>
      <c r="K24" s="68"/>
      <c r="L24" s="68"/>
      <c r="M24" s="73">
        <f t="shared" si="21"/>
        <v>1</v>
      </c>
      <c r="N24" s="81">
        <v>6000</v>
      </c>
      <c r="O24" s="57">
        <f t="shared" si="15"/>
        <v>0</v>
      </c>
      <c r="P24" s="57">
        <f t="shared" si="15"/>
        <v>6000</v>
      </c>
      <c r="Q24" s="57">
        <f t="shared" si="15"/>
        <v>0</v>
      </c>
      <c r="R24" s="57">
        <f t="shared" si="15"/>
        <v>0</v>
      </c>
      <c r="S24" s="173">
        <f t="shared" si="15"/>
        <v>0</v>
      </c>
      <c r="T24" s="196">
        <f t="shared" si="16"/>
        <v>6000</v>
      </c>
      <c r="U24" s="212">
        <f t="shared" si="13"/>
        <v>0</v>
      </c>
      <c r="V24" s="204">
        <f t="shared" si="13"/>
        <v>0</v>
      </c>
      <c r="W24" s="204">
        <f t="shared" si="17"/>
        <v>6000</v>
      </c>
      <c r="X24" s="213">
        <f t="shared" si="17"/>
        <v>0</v>
      </c>
      <c r="Y24" s="60" t="e">
        <f t="shared" si="22"/>
        <v>#VALUE!</v>
      </c>
      <c r="Z24" s="60" t="e">
        <f t="shared" si="22"/>
        <v>#VALUE!</v>
      </c>
      <c r="AA24" s="60" t="e">
        <f t="shared" si="22"/>
        <v>#VALUE!</v>
      </c>
      <c r="AB24" s="60" t="e">
        <f t="shared" si="22"/>
        <v>#VALUE!</v>
      </c>
      <c r="AC24" s="61" t="e">
        <f t="shared" si="22"/>
        <v>#VALUE!</v>
      </c>
      <c r="AD24" s="62" t="e">
        <f t="shared" si="23"/>
        <v>#VALUE!</v>
      </c>
    </row>
    <row r="25" spans="2:30" s="45" customFormat="1" x14ac:dyDescent="0.3">
      <c r="B25" s="279" t="s">
        <v>242</v>
      </c>
      <c r="C25" s="297"/>
      <c r="D25" s="83" t="s">
        <v>175</v>
      </c>
      <c r="E25" s="83" t="s">
        <v>127</v>
      </c>
      <c r="F25" s="84">
        <v>10</v>
      </c>
      <c r="G25" s="83" t="s">
        <v>35</v>
      </c>
      <c r="H25" s="68">
        <v>1</v>
      </c>
      <c r="I25" s="68"/>
      <c r="J25" s="68"/>
      <c r="K25" s="68"/>
      <c r="L25" s="68"/>
      <c r="M25" s="73">
        <f t="shared" si="21"/>
        <v>1</v>
      </c>
      <c r="N25" s="81">
        <v>20000</v>
      </c>
      <c r="O25" s="57">
        <f t="shared" si="15"/>
        <v>20000</v>
      </c>
      <c r="P25" s="57">
        <f t="shared" si="15"/>
        <v>0</v>
      </c>
      <c r="Q25" s="57">
        <f t="shared" si="15"/>
        <v>0</v>
      </c>
      <c r="R25" s="57">
        <f t="shared" si="15"/>
        <v>0</v>
      </c>
      <c r="S25" s="173">
        <f t="shared" si="15"/>
        <v>0</v>
      </c>
      <c r="T25" s="196">
        <f t="shared" si="16"/>
        <v>20000</v>
      </c>
      <c r="U25" s="212">
        <f t="shared" si="13"/>
        <v>0</v>
      </c>
      <c r="V25" s="204">
        <f t="shared" si="13"/>
        <v>0</v>
      </c>
      <c r="W25" s="204">
        <f t="shared" si="17"/>
        <v>20000</v>
      </c>
      <c r="X25" s="213">
        <f t="shared" si="17"/>
        <v>0</v>
      </c>
      <c r="Y25" s="60" t="e">
        <f t="shared" si="22"/>
        <v>#VALUE!</v>
      </c>
      <c r="Z25" s="60" t="e">
        <f t="shared" si="22"/>
        <v>#VALUE!</v>
      </c>
      <c r="AA25" s="60" t="e">
        <f t="shared" si="22"/>
        <v>#VALUE!</v>
      </c>
      <c r="AB25" s="60" t="e">
        <f t="shared" si="22"/>
        <v>#VALUE!</v>
      </c>
      <c r="AC25" s="61" t="e">
        <f t="shared" si="22"/>
        <v>#VALUE!</v>
      </c>
      <c r="AD25" s="62" t="e">
        <f t="shared" si="23"/>
        <v>#VALUE!</v>
      </c>
    </row>
    <row r="26" spans="2:30" s="45" customFormat="1" x14ac:dyDescent="0.3">
      <c r="B26" s="279" t="s">
        <v>242</v>
      </c>
      <c r="C26" s="297"/>
      <c r="D26" s="83" t="s">
        <v>177</v>
      </c>
      <c r="E26" s="83" t="s">
        <v>127</v>
      </c>
      <c r="F26" s="84">
        <v>11</v>
      </c>
      <c r="G26" s="83" t="s">
        <v>35</v>
      </c>
      <c r="H26" s="68">
        <v>1</v>
      </c>
      <c r="I26" s="68">
        <v>1</v>
      </c>
      <c r="J26" s="68"/>
      <c r="K26" s="68"/>
      <c r="L26" s="68"/>
      <c r="M26" s="73">
        <f>SUM(H26:L26)</f>
        <v>2</v>
      </c>
      <c r="N26" s="81">
        <v>20000</v>
      </c>
      <c r="O26" s="57">
        <f t="shared" si="15"/>
        <v>20000</v>
      </c>
      <c r="P26" s="57">
        <f t="shared" si="15"/>
        <v>20000</v>
      </c>
      <c r="Q26" s="57">
        <f t="shared" si="15"/>
        <v>0</v>
      </c>
      <c r="R26" s="57">
        <f t="shared" si="15"/>
        <v>0</v>
      </c>
      <c r="S26" s="173">
        <f t="shared" si="15"/>
        <v>0</v>
      </c>
      <c r="T26" s="196">
        <f t="shared" si="16"/>
        <v>40000</v>
      </c>
      <c r="U26" s="212">
        <f t="shared" si="13"/>
        <v>0</v>
      </c>
      <c r="V26" s="204">
        <f t="shared" si="13"/>
        <v>0</v>
      </c>
      <c r="W26" s="204">
        <f t="shared" si="17"/>
        <v>40000</v>
      </c>
      <c r="X26" s="213">
        <f t="shared" si="17"/>
        <v>0</v>
      </c>
      <c r="Y26" s="60" t="e">
        <f t="shared" si="22"/>
        <v>#VALUE!</v>
      </c>
      <c r="Z26" s="60" t="e">
        <f t="shared" si="22"/>
        <v>#VALUE!</v>
      </c>
      <c r="AA26" s="60" t="e">
        <f t="shared" si="22"/>
        <v>#VALUE!</v>
      </c>
      <c r="AB26" s="60" t="e">
        <f t="shared" si="22"/>
        <v>#VALUE!</v>
      </c>
      <c r="AC26" s="61" t="e">
        <f t="shared" si="22"/>
        <v>#VALUE!</v>
      </c>
      <c r="AD26" s="62" t="e">
        <f t="shared" si="23"/>
        <v>#VALUE!</v>
      </c>
    </row>
    <row r="27" spans="2:30" s="45" customFormat="1" x14ac:dyDescent="0.3">
      <c r="B27" s="279" t="s">
        <v>242</v>
      </c>
      <c r="C27" s="297"/>
      <c r="D27" s="83" t="s">
        <v>176</v>
      </c>
      <c r="E27" s="83" t="s">
        <v>127</v>
      </c>
      <c r="F27" s="84">
        <v>12</v>
      </c>
      <c r="G27" s="83" t="s">
        <v>35</v>
      </c>
      <c r="H27" s="68"/>
      <c r="I27" s="68">
        <v>1</v>
      </c>
      <c r="J27" s="68"/>
      <c r="K27" s="68"/>
      <c r="L27" s="68"/>
      <c r="M27" s="73">
        <f>SUM(H27:L27)</f>
        <v>1</v>
      </c>
      <c r="N27" s="81">
        <v>10000</v>
      </c>
      <c r="O27" s="57">
        <f t="shared" si="15"/>
        <v>0</v>
      </c>
      <c r="P27" s="57">
        <f t="shared" si="15"/>
        <v>10000</v>
      </c>
      <c r="Q27" s="57">
        <f>J27*$N27</f>
        <v>0</v>
      </c>
      <c r="R27" s="57">
        <f t="shared" si="15"/>
        <v>0</v>
      </c>
      <c r="S27" s="173">
        <f t="shared" si="15"/>
        <v>0</v>
      </c>
      <c r="T27" s="196">
        <f t="shared" si="16"/>
        <v>10000</v>
      </c>
      <c r="U27" s="212">
        <f t="shared" si="13"/>
        <v>0</v>
      </c>
      <c r="V27" s="204">
        <f t="shared" si="13"/>
        <v>0</v>
      </c>
      <c r="W27" s="204">
        <f t="shared" si="17"/>
        <v>10000</v>
      </c>
      <c r="X27" s="213">
        <f t="shared" si="17"/>
        <v>0</v>
      </c>
      <c r="Y27" s="60" t="e">
        <f t="shared" si="22"/>
        <v>#VALUE!</v>
      </c>
      <c r="Z27" s="60" t="e">
        <f t="shared" si="22"/>
        <v>#VALUE!</v>
      </c>
      <c r="AA27" s="60" t="e">
        <f t="shared" si="22"/>
        <v>#VALUE!</v>
      </c>
      <c r="AB27" s="60" t="e">
        <f t="shared" si="22"/>
        <v>#VALUE!</v>
      </c>
      <c r="AC27" s="61" t="e">
        <f t="shared" si="22"/>
        <v>#VALUE!</v>
      </c>
      <c r="AD27" s="62" t="e">
        <f t="shared" si="23"/>
        <v>#VALUE!</v>
      </c>
    </row>
    <row r="28" spans="2:30" s="45" customFormat="1" x14ac:dyDescent="0.3">
      <c r="B28" s="279" t="s">
        <v>242</v>
      </c>
      <c r="C28" s="297"/>
      <c r="D28" s="83" t="s">
        <v>30</v>
      </c>
      <c r="E28" s="83" t="s">
        <v>127</v>
      </c>
      <c r="F28" s="84">
        <v>5</v>
      </c>
      <c r="G28" s="83" t="s">
        <v>35</v>
      </c>
      <c r="H28" s="68">
        <v>1</v>
      </c>
      <c r="I28" s="68">
        <v>2</v>
      </c>
      <c r="J28" s="68"/>
      <c r="K28" s="68"/>
      <c r="L28" s="68"/>
      <c r="M28" s="73">
        <f t="shared" ref="M28:M33" si="24">SUM(H28:K28)</f>
        <v>3</v>
      </c>
      <c r="N28" s="81">
        <v>36000</v>
      </c>
      <c r="O28" s="57">
        <f t="shared" si="15"/>
        <v>36000</v>
      </c>
      <c r="P28" s="57">
        <f t="shared" si="15"/>
        <v>72000</v>
      </c>
      <c r="Q28" s="57">
        <f t="shared" si="15"/>
        <v>0</v>
      </c>
      <c r="R28" s="57">
        <f t="shared" si="15"/>
        <v>0</v>
      </c>
      <c r="S28" s="173">
        <f t="shared" si="15"/>
        <v>0</v>
      </c>
      <c r="T28" s="77">
        <f t="shared" si="16"/>
        <v>108000</v>
      </c>
      <c r="U28" s="212">
        <f t="shared" si="13"/>
        <v>0</v>
      </c>
      <c r="V28" s="204">
        <f t="shared" si="13"/>
        <v>0</v>
      </c>
      <c r="W28" s="204">
        <f t="shared" si="17"/>
        <v>108000</v>
      </c>
      <c r="X28" s="213">
        <f t="shared" si="17"/>
        <v>0</v>
      </c>
      <c r="Y28" s="59">
        <f t="shared" si="18"/>
        <v>17640000</v>
      </c>
      <c r="Z28" s="60">
        <f t="shared" si="19"/>
        <v>35280000</v>
      </c>
      <c r="AA28" s="60">
        <f t="shared" si="19"/>
        <v>0</v>
      </c>
      <c r="AB28" s="60">
        <f t="shared" si="19"/>
        <v>0</v>
      </c>
      <c r="AC28" s="61">
        <f t="shared" si="19"/>
        <v>0</v>
      </c>
      <c r="AD28" s="62">
        <f t="shared" si="20"/>
        <v>52920000</v>
      </c>
    </row>
    <row r="29" spans="2:30" s="45" customFormat="1" x14ac:dyDescent="0.3">
      <c r="B29" s="279" t="s">
        <v>242</v>
      </c>
      <c r="C29" s="297"/>
      <c r="D29" s="83" t="s">
        <v>31</v>
      </c>
      <c r="E29" s="83"/>
      <c r="F29" s="84"/>
      <c r="G29" s="83" t="s">
        <v>35</v>
      </c>
      <c r="H29" s="68"/>
      <c r="I29" s="68"/>
      <c r="J29" s="68"/>
      <c r="K29" s="68"/>
      <c r="L29" s="68"/>
      <c r="M29" s="73">
        <f t="shared" si="24"/>
        <v>0</v>
      </c>
      <c r="N29" s="81">
        <v>420000</v>
      </c>
      <c r="O29" s="57">
        <f t="shared" si="15"/>
        <v>0</v>
      </c>
      <c r="P29" s="57">
        <f t="shared" si="15"/>
        <v>0</v>
      </c>
      <c r="Q29" s="57">
        <f t="shared" si="15"/>
        <v>0</v>
      </c>
      <c r="R29" s="57">
        <f t="shared" si="15"/>
        <v>0</v>
      </c>
      <c r="S29" s="173">
        <f t="shared" si="15"/>
        <v>0</v>
      </c>
      <c r="T29" s="77">
        <f t="shared" si="16"/>
        <v>0</v>
      </c>
      <c r="U29" s="212">
        <f t="shared" si="13"/>
        <v>0</v>
      </c>
      <c r="V29" s="204">
        <f t="shared" si="13"/>
        <v>0</v>
      </c>
      <c r="W29" s="204">
        <f t="shared" si="17"/>
        <v>0</v>
      </c>
      <c r="X29" s="213">
        <f t="shared" si="17"/>
        <v>0</v>
      </c>
      <c r="Y29" s="59">
        <f t="shared" si="18"/>
        <v>0</v>
      </c>
      <c r="Z29" s="60">
        <f t="shared" si="19"/>
        <v>0</v>
      </c>
      <c r="AA29" s="60">
        <f t="shared" si="19"/>
        <v>0</v>
      </c>
      <c r="AB29" s="60">
        <f t="shared" si="19"/>
        <v>0</v>
      </c>
      <c r="AC29" s="61">
        <f t="shared" si="19"/>
        <v>0</v>
      </c>
      <c r="AD29" s="62">
        <f t="shared" si="20"/>
        <v>0</v>
      </c>
    </row>
    <row r="30" spans="2:30" s="45" customFormat="1" x14ac:dyDescent="0.3">
      <c r="B30" s="279" t="s">
        <v>242</v>
      </c>
      <c r="C30" s="297"/>
      <c r="D30" s="83" t="s">
        <v>32</v>
      </c>
      <c r="E30" s="83" t="s">
        <v>127</v>
      </c>
      <c r="F30" s="84">
        <v>10</v>
      </c>
      <c r="G30" s="83" t="s">
        <v>35</v>
      </c>
      <c r="H30" s="68"/>
      <c r="I30" s="68"/>
      <c r="J30" s="68"/>
      <c r="K30" s="68"/>
      <c r="L30" s="68"/>
      <c r="M30" s="73">
        <f>SUM(H30:L30)</f>
        <v>0</v>
      </c>
      <c r="N30" s="81">
        <v>480000</v>
      </c>
      <c r="O30" s="57">
        <f t="shared" si="15"/>
        <v>0</v>
      </c>
      <c r="P30" s="57">
        <f t="shared" si="15"/>
        <v>0</v>
      </c>
      <c r="Q30" s="57">
        <f t="shared" si="15"/>
        <v>0</v>
      </c>
      <c r="R30" s="57">
        <f t="shared" si="15"/>
        <v>0</v>
      </c>
      <c r="S30" s="173">
        <f t="shared" si="15"/>
        <v>0</v>
      </c>
      <c r="T30" s="77">
        <f t="shared" si="16"/>
        <v>0</v>
      </c>
      <c r="U30" s="212">
        <f t="shared" si="13"/>
        <v>0</v>
      </c>
      <c r="V30" s="204">
        <f t="shared" si="13"/>
        <v>0</v>
      </c>
      <c r="W30" s="204">
        <f t="shared" si="17"/>
        <v>0</v>
      </c>
      <c r="X30" s="213">
        <f t="shared" si="17"/>
        <v>0</v>
      </c>
      <c r="Y30" s="59">
        <f t="shared" si="18"/>
        <v>0</v>
      </c>
      <c r="Z30" s="60">
        <f t="shared" si="19"/>
        <v>0</v>
      </c>
      <c r="AA30" s="60">
        <f t="shared" si="19"/>
        <v>0</v>
      </c>
      <c r="AB30" s="60">
        <f t="shared" si="19"/>
        <v>0</v>
      </c>
      <c r="AC30" s="61">
        <f t="shared" si="19"/>
        <v>0</v>
      </c>
      <c r="AD30" s="62">
        <f t="shared" si="20"/>
        <v>0</v>
      </c>
    </row>
    <row r="31" spans="2:30" s="45" customFormat="1" x14ac:dyDescent="0.3">
      <c r="B31" s="279" t="s">
        <v>242</v>
      </c>
      <c r="C31" s="297"/>
      <c r="D31" s="83" t="s">
        <v>14</v>
      </c>
      <c r="E31" s="83" t="s">
        <v>127</v>
      </c>
      <c r="F31" s="84">
        <v>15</v>
      </c>
      <c r="G31" s="83" t="s">
        <v>35</v>
      </c>
      <c r="H31" s="68"/>
      <c r="I31" s="68"/>
      <c r="J31" s="68"/>
      <c r="K31" s="68"/>
      <c r="L31" s="68"/>
      <c r="M31" s="73">
        <f t="shared" si="24"/>
        <v>0</v>
      </c>
      <c r="N31" s="81">
        <v>240000</v>
      </c>
      <c r="O31" s="57">
        <f t="shared" si="15"/>
        <v>0</v>
      </c>
      <c r="P31" s="57">
        <f t="shared" si="15"/>
        <v>0</v>
      </c>
      <c r="Q31" s="57">
        <f t="shared" si="15"/>
        <v>0</v>
      </c>
      <c r="R31" s="57">
        <f t="shared" si="15"/>
        <v>0</v>
      </c>
      <c r="S31" s="173">
        <f t="shared" si="15"/>
        <v>0</v>
      </c>
      <c r="T31" s="77">
        <f t="shared" si="16"/>
        <v>0</v>
      </c>
      <c r="U31" s="212">
        <f t="shared" si="13"/>
        <v>0</v>
      </c>
      <c r="V31" s="204">
        <f t="shared" si="13"/>
        <v>0</v>
      </c>
      <c r="W31" s="204">
        <f t="shared" si="17"/>
        <v>0</v>
      </c>
      <c r="X31" s="213">
        <f t="shared" si="17"/>
        <v>0</v>
      </c>
      <c r="Y31" s="59">
        <f t="shared" si="18"/>
        <v>0</v>
      </c>
      <c r="Z31" s="60">
        <f t="shared" si="19"/>
        <v>0</v>
      </c>
      <c r="AA31" s="60">
        <f t="shared" si="19"/>
        <v>0</v>
      </c>
      <c r="AB31" s="60">
        <f t="shared" si="19"/>
        <v>0</v>
      </c>
      <c r="AC31" s="61">
        <f t="shared" si="19"/>
        <v>0</v>
      </c>
      <c r="AD31" s="62">
        <f t="shared" si="20"/>
        <v>0</v>
      </c>
    </row>
    <row r="32" spans="2:30" s="45" customFormat="1" x14ac:dyDescent="0.3">
      <c r="B32" s="279" t="s">
        <v>242</v>
      </c>
      <c r="C32" s="297"/>
      <c r="D32" s="83" t="s">
        <v>2</v>
      </c>
      <c r="E32" s="83" t="s">
        <v>127</v>
      </c>
      <c r="F32" s="84">
        <v>20</v>
      </c>
      <c r="G32" s="83" t="s">
        <v>35</v>
      </c>
      <c r="H32" s="68"/>
      <c r="I32" s="68">
        <v>1</v>
      </c>
      <c r="J32" s="68"/>
      <c r="K32" s="68"/>
      <c r="L32" s="68"/>
      <c r="M32" s="73">
        <f t="shared" si="24"/>
        <v>1</v>
      </c>
      <c r="N32" s="81">
        <v>2500000</v>
      </c>
      <c r="O32" s="57">
        <f t="shared" si="15"/>
        <v>0</v>
      </c>
      <c r="P32" s="57">
        <f t="shared" si="15"/>
        <v>2500000</v>
      </c>
      <c r="Q32" s="57">
        <f t="shared" si="15"/>
        <v>0</v>
      </c>
      <c r="R32" s="57">
        <f t="shared" si="15"/>
        <v>0</v>
      </c>
      <c r="S32" s="173">
        <f t="shared" si="15"/>
        <v>0</v>
      </c>
      <c r="T32" s="77">
        <f t="shared" si="16"/>
        <v>2500000</v>
      </c>
      <c r="U32" s="212">
        <f t="shared" si="13"/>
        <v>0</v>
      </c>
      <c r="V32" s="204">
        <f t="shared" si="13"/>
        <v>0</v>
      </c>
      <c r="W32" s="204">
        <f t="shared" si="17"/>
        <v>2500000</v>
      </c>
      <c r="X32" s="213">
        <f t="shared" si="17"/>
        <v>0</v>
      </c>
      <c r="Y32" s="59">
        <f t="shared" si="18"/>
        <v>0</v>
      </c>
      <c r="Z32" s="60">
        <f t="shared" si="19"/>
        <v>1225000000</v>
      </c>
      <c r="AA32" s="60">
        <f t="shared" si="19"/>
        <v>0</v>
      </c>
      <c r="AB32" s="60">
        <f t="shared" si="19"/>
        <v>0</v>
      </c>
      <c r="AC32" s="61">
        <f t="shared" si="19"/>
        <v>0</v>
      </c>
      <c r="AD32" s="62">
        <f t="shared" si="20"/>
        <v>1225000000</v>
      </c>
    </row>
    <row r="33" spans="2:30" s="45" customFormat="1" ht="15" thickBot="1" x14ac:dyDescent="0.35">
      <c r="B33" s="279" t="s">
        <v>242</v>
      </c>
      <c r="C33" s="298"/>
      <c r="D33" s="85" t="s">
        <v>47</v>
      </c>
      <c r="E33" s="85" t="s">
        <v>97</v>
      </c>
      <c r="F33" s="86">
        <v>30</v>
      </c>
      <c r="G33" s="85" t="s">
        <v>6</v>
      </c>
      <c r="H33" s="69">
        <f>H32</f>
        <v>0</v>
      </c>
      <c r="I33" s="69">
        <f t="shared" ref="I33:L33" si="25">I32</f>
        <v>1</v>
      </c>
      <c r="J33" s="69">
        <f t="shared" si="25"/>
        <v>0</v>
      </c>
      <c r="K33" s="69">
        <f t="shared" si="25"/>
        <v>0</v>
      </c>
      <c r="L33" s="69">
        <f t="shared" si="25"/>
        <v>0</v>
      </c>
      <c r="M33" s="74">
        <f t="shared" si="24"/>
        <v>1</v>
      </c>
      <c r="N33" s="82">
        <v>500000</v>
      </c>
      <c r="O33" s="58">
        <f t="shared" si="15"/>
        <v>0</v>
      </c>
      <c r="P33" s="58">
        <f t="shared" si="15"/>
        <v>500000</v>
      </c>
      <c r="Q33" s="58">
        <f t="shared" si="15"/>
        <v>0</v>
      </c>
      <c r="R33" s="58">
        <f t="shared" si="15"/>
        <v>0</v>
      </c>
      <c r="S33" s="174">
        <f t="shared" si="15"/>
        <v>0</v>
      </c>
      <c r="T33" s="78">
        <f t="shared" si="16"/>
        <v>500000</v>
      </c>
      <c r="U33" s="214">
        <f t="shared" si="13"/>
        <v>500000</v>
      </c>
      <c r="V33" s="215">
        <f t="shared" si="13"/>
        <v>0</v>
      </c>
      <c r="W33" s="215">
        <f t="shared" si="17"/>
        <v>0</v>
      </c>
      <c r="X33" s="216">
        <f t="shared" si="17"/>
        <v>0</v>
      </c>
      <c r="Y33" s="63">
        <f t="shared" si="18"/>
        <v>0</v>
      </c>
      <c r="Z33" s="64">
        <f t="shared" si="19"/>
        <v>245000000</v>
      </c>
      <c r="AA33" s="64">
        <f t="shared" si="19"/>
        <v>0</v>
      </c>
      <c r="AB33" s="64">
        <f t="shared" si="19"/>
        <v>0</v>
      </c>
      <c r="AC33" s="65">
        <f t="shared" si="19"/>
        <v>0</v>
      </c>
      <c r="AD33" s="66">
        <f t="shared" si="20"/>
        <v>245000000</v>
      </c>
    </row>
    <row r="34" spans="2:30" s="45" customFormat="1" ht="15" thickBot="1" x14ac:dyDescent="0.35">
      <c r="C34" s="46"/>
      <c r="D34" s="46"/>
      <c r="E34" s="46"/>
      <c r="F34" s="46"/>
      <c r="G34" s="46"/>
      <c r="H34" s="46"/>
      <c r="I34" s="46"/>
      <c r="J34" s="46"/>
      <c r="K34" s="46"/>
      <c r="L34" s="46"/>
      <c r="M34" s="46"/>
      <c r="N34" s="46"/>
      <c r="O34" s="46"/>
      <c r="P34" s="46"/>
      <c r="Q34" s="46"/>
      <c r="R34" s="46"/>
      <c r="S34" s="46"/>
      <c r="T34" s="46"/>
      <c r="U34" s="209"/>
      <c r="V34" s="209"/>
      <c r="W34" s="209"/>
      <c r="X34" s="209"/>
      <c r="Y34" s="50"/>
      <c r="Z34" s="51"/>
      <c r="AA34" s="51"/>
      <c r="AB34" s="51"/>
      <c r="AC34" s="51"/>
      <c r="AD34" s="51"/>
    </row>
    <row r="35" spans="2:30" s="45" customFormat="1" ht="15" thickBot="1" x14ac:dyDescent="0.35">
      <c r="C35" s="47"/>
      <c r="D35" s="46"/>
      <c r="E35" s="46"/>
      <c r="F35" s="46"/>
      <c r="G35" s="46"/>
      <c r="H35" s="46"/>
      <c r="I35" s="46"/>
      <c r="J35" s="46"/>
      <c r="K35" s="46"/>
      <c r="L35" s="116"/>
      <c r="M35" s="117"/>
      <c r="N35" s="118" t="s">
        <v>109</v>
      </c>
      <c r="O35" s="112">
        <f>SUM(O18:O33)</f>
        <v>688500</v>
      </c>
      <c r="P35" s="113">
        <f>SUM(P18:P33)</f>
        <v>3770500</v>
      </c>
      <c r="Q35" s="113">
        <f>SUM(Q18:Q33)</f>
        <v>112500</v>
      </c>
      <c r="R35" s="113">
        <f>SUM(R18:R33)</f>
        <v>75000</v>
      </c>
      <c r="S35" s="114">
        <f>SUM(S18:S33)</f>
        <v>75000</v>
      </c>
      <c r="T35" s="79">
        <f>SUM(O35:S35)</f>
        <v>4721500</v>
      </c>
      <c r="U35" s="203">
        <f t="shared" ref="U35:AC35" si="26">SUM(U18:U33)</f>
        <v>500000</v>
      </c>
      <c r="V35" s="205">
        <f t="shared" si="26"/>
        <v>0</v>
      </c>
      <c r="W35" s="205">
        <f t="shared" si="26"/>
        <v>3221500</v>
      </c>
      <c r="X35" s="206">
        <f t="shared" si="26"/>
        <v>1000000</v>
      </c>
      <c r="Y35" s="95" t="e">
        <f t="shared" si="26"/>
        <v>#VALUE!</v>
      </c>
      <c r="Z35" s="96" t="e">
        <f t="shared" si="26"/>
        <v>#VALUE!</v>
      </c>
      <c r="AA35" s="96" t="e">
        <f t="shared" si="26"/>
        <v>#VALUE!</v>
      </c>
      <c r="AB35" s="96" t="e">
        <f t="shared" si="26"/>
        <v>#VALUE!</v>
      </c>
      <c r="AC35" s="96" t="e">
        <f t="shared" si="26"/>
        <v>#VALUE!</v>
      </c>
      <c r="AD35" s="100" t="e">
        <f>SUM(Y35:AC35)</f>
        <v>#VALUE!</v>
      </c>
    </row>
    <row r="36" spans="2:30" x14ac:dyDescent="0.3">
      <c r="C36" s="11"/>
      <c r="D36" s="2"/>
      <c r="E36" s="2"/>
      <c r="F36" s="2"/>
      <c r="G36" s="2"/>
      <c r="H36" s="2"/>
      <c r="I36" s="2"/>
      <c r="J36" s="2"/>
      <c r="K36" s="2"/>
      <c r="L36" s="2"/>
      <c r="M36" s="2"/>
      <c r="N36" s="36"/>
      <c r="O36" s="37"/>
      <c r="P36" s="37"/>
      <c r="Q36" s="37"/>
      <c r="R36" s="37"/>
      <c r="S36" s="37"/>
      <c r="T36" s="38"/>
      <c r="U36" s="38"/>
      <c r="V36" s="38"/>
      <c r="W36" s="38"/>
      <c r="X36" s="38"/>
      <c r="Y36" s="50"/>
      <c r="Z36" s="51"/>
      <c r="AA36" s="51"/>
      <c r="AB36" s="51"/>
      <c r="AC36" s="51"/>
      <c r="AD36" s="51" t="e">
        <f>AD35/$Y$15</f>
        <v>#VALUE!</v>
      </c>
    </row>
    <row r="37" spans="2:30" ht="15" thickBot="1" x14ac:dyDescent="0.35">
      <c r="C37" s="9"/>
      <c r="D37" s="2"/>
      <c r="E37" s="2"/>
      <c r="F37" s="2"/>
      <c r="G37" s="2"/>
      <c r="H37" s="2"/>
      <c r="I37" s="2"/>
      <c r="J37" s="2"/>
      <c r="K37" s="2"/>
      <c r="L37" s="2"/>
      <c r="M37" s="2"/>
      <c r="N37" s="36"/>
      <c r="O37" s="37"/>
      <c r="P37" s="37"/>
      <c r="Q37" s="37"/>
      <c r="R37" s="37"/>
      <c r="S37" s="37"/>
      <c r="T37" s="38"/>
      <c r="U37" s="38"/>
      <c r="V37" s="38"/>
      <c r="W37" s="38"/>
      <c r="X37" s="38"/>
      <c r="Y37" s="50"/>
      <c r="Z37" s="51"/>
      <c r="AA37" s="51"/>
      <c r="AB37" s="51"/>
      <c r="AC37" s="51"/>
      <c r="AD37" s="51"/>
    </row>
    <row r="38" spans="2:30" s="89" customFormat="1" ht="43.8" thickBot="1" x14ac:dyDescent="0.35">
      <c r="C38" s="94" t="s">
        <v>104</v>
      </c>
      <c r="D38" s="93" t="s">
        <v>7</v>
      </c>
      <c r="E38" s="93" t="str">
        <f>E17</f>
        <v>Fin.
AFD, EU, GCF, GVNT</v>
      </c>
      <c r="F38" s="93" t="str">
        <f>F17</f>
        <v>Durée de vie (an)</v>
      </c>
      <c r="G38" s="93" t="s">
        <v>34</v>
      </c>
      <c r="H38" s="90">
        <v>2021</v>
      </c>
      <c r="I38" s="90">
        <v>2022</v>
      </c>
      <c r="J38" s="90">
        <v>2023</v>
      </c>
      <c r="K38" s="90">
        <v>2024</v>
      </c>
      <c r="L38" s="90">
        <v>2025</v>
      </c>
      <c r="M38" s="87" t="s">
        <v>45</v>
      </c>
      <c r="N38" s="80" t="s">
        <v>46</v>
      </c>
      <c r="O38" s="91" t="s">
        <v>74</v>
      </c>
      <c r="P38" s="91" t="s">
        <v>48</v>
      </c>
      <c r="Q38" s="91" t="s">
        <v>75</v>
      </c>
      <c r="R38" s="91" t="s">
        <v>76</v>
      </c>
      <c r="S38" s="91" t="s">
        <v>77</v>
      </c>
      <c r="T38" s="88" t="s">
        <v>5</v>
      </c>
      <c r="U38" s="210"/>
      <c r="V38" s="201"/>
      <c r="W38" s="201"/>
      <c r="X38" s="211"/>
      <c r="Y38" s="92" t="s">
        <v>74</v>
      </c>
      <c r="Z38" s="92" t="s">
        <v>48</v>
      </c>
      <c r="AA38" s="92" t="s">
        <v>75</v>
      </c>
      <c r="AB38" s="92" t="s">
        <v>76</v>
      </c>
      <c r="AC38" s="97" t="s">
        <v>77</v>
      </c>
      <c r="AD38" s="99" t="s">
        <v>19</v>
      </c>
    </row>
    <row r="39" spans="2:30" x14ac:dyDescent="0.3">
      <c r="B39" s="278" t="s">
        <v>243</v>
      </c>
      <c r="C39" s="299" t="s">
        <v>13</v>
      </c>
      <c r="D39" s="83" t="s">
        <v>20</v>
      </c>
      <c r="E39" s="83" t="s">
        <v>127</v>
      </c>
      <c r="F39" s="84">
        <v>10</v>
      </c>
      <c r="G39" s="83" t="s">
        <v>36</v>
      </c>
      <c r="H39" s="68">
        <v>1</v>
      </c>
      <c r="I39" s="68"/>
      <c r="J39" s="68"/>
      <c r="K39" s="68"/>
      <c r="L39" s="68"/>
      <c r="M39" s="73">
        <f>SUM(H39:L39)</f>
        <v>1</v>
      </c>
      <c r="N39" s="81">
        <v>300000</v>
      </c>
      <c r="O39" s="57">
        <f>H39*$N39</f>
        <v>300000</v>
      </c>
      <c r="P39" s="57">
        <f>I39*$N39</f>
        <v>0</v>
      </c>
      <c r="Q39" s="57">
        <f>J39*$N39</f>
        <v>0</v>
      </c>
      <c r="R39" s="57">
        <f>K39*$N39</f>
        <v>0</v>
      </c>
      <c r="S39" s="57">
        <f>L39*$N39</f>
        <v>0</v>
      </c>
      <c r="T39" s="77">
        <f>SUM(O39:S39)</f>
        <v>300000</v>
      </c>
      <c r="U39" s="212">
        <f>IF($E39=U$16,$T39,0)</f>
        <v>0</v>
      </c>
      <c r="V39" s="204">
        <f t="shared" ref="V39:X50" si="27">IF($E39=V$16,$T39,0)</f>
        <v>0</v>
      </c>
      <c r="W39" s="204">
        <f t="shared" si="27"/>
        <v>300000</v>
      </c>
      <c r="X39" s="213">
        <f t="shared" si="27"/>
        <v>0</v>
      </c>
      <c r="Y39" s="59">
        <f>O39*$Y$15</f>
        <v>147000000</v>
      </c>
      <c r="Z39" s="60">
        <f>P39*$Y$15</f>
        <v>0</v>
      </c>
      <c r="AA39" s="60">
        <f>Q39*$Y$15</f>
        <v>0</v>
      </c>
      <c r="AB39" s="60">
        <f>R39*$Y$15</f>
        <v>0</v>
      </c>
      <c r="AC39" s="61">
        <f>S39*$Y$15</f>
        <v>0</v>
      </c>
      <c r="AD39" s="98">
        <f t="shared" ref="AD39:AD49" si="28">SUM(Y39:AC39)</f>
        <v>147000000</v>
      </c>
    </row>
    <row r="40" spans="2:30" x14ac:dyDescent="0.3">
      <c r="B40" s="278" t="s">
        <v>243</v>
      </c>
      <c r="C40" s="295"/>
      <c r="D40" s="83" t="s">
        <v>91</v>
      </c>
      <c r="E40" s="83" t="s">
        <v>127</v>
      </c>
      <c r="F40" s="84">
        <v>10</v>
      </c>
      <c r="G40" s="83" t="s">
        <v>35</v>
      </c>
      <c r="H40" s="68">
        <v>1</v>
      </c>
      <c r="I40" s="68"/>
      <c r="J40" s="68"/>
      <c r="K40" s="68"/>
      <c r="L40" s="68"/>
      <c r="M40" s="73">
        <f t="shared" ref="M40:M50" si="29">SUM(H40:L40)</f>
        <v>1</v>
      </c>
      <c r="N40" s="81">
        <v>300000</v>
      </c>
      <c r="O40" s="57">
        <f t="shared" ref="O40:S50" si="30">H40*$N40</f>
        <v>300000</v>
      </c>
      <c r="P40" s="57">
        <f t="shared" si="30"/>
        <v>0</v>
      </c>
      <c r="Q40" s="57">
        <f t="shared" si="30"/>
        <v>0</v>
      </c>
      <c r="R40" s="57">
        <f t="shared" si="30"/>
        <v>0</v>
      </c>
      <c r="S40" s="57">
        <f t="shared" si="30"/>
        <v>0</v>
      </c>
      <c r="T40" s="77">
        <f t="shared" ref="T40:T50" si="31">SUM(O40:S40)</f>
        <v>300000</v>
      </c>
      <c r="U40" s="212">
        <f t="shared" ref="U40:U50" si="32">IF($E40=U$16,$T40,0)</f>
        <v>0</v>
      </c>
      <c r="V40" s="204">
        <f t="shared" si="27"/>
        <v>0</v>
      </c>
      <c r="W40" s="204">
        <f t="shared" si="27"/>
        <v>300000</v>
      </c>
      <c r="X40" s="213">
        <f t="shared" si="27"/>
        <v>0</v>
      </c>
      <c r="Y40" s="59">
        <f t="shared" ref="Y40:Y50" si="33">O40*$Y$15</f>
        <v>147000000</v>
      </c>
      <c r="Z40" s="60">
        <f t="shared" ref="Z40:Z50" si="34">P40*$Y$15</f>
        <v>0</v>
      </c>
      <c r="AA40" s="60">
        <f t="shared" ref="AA40:AA50" si="35">Q40*$Y$15</f>
        <v>0</v>
      </c>
      <c r="AB40" s="60">
        <f t="shared" ref="AB40:AB50" si="36">R40*$Y$15</f>
        <v>0</v>
      </c>
      <c r="AC40" s="61">
        <f t="shared" ref="AC40:AC50" si="37">S40*$Y$15</f>
        <v>0</v>
      </c>
      <c r="AD40" s="98">
        <f t="shared" si="28"/>
        <v>147000000</v>
      </c>
    </row>
    <row r="41" spans="2:30" x14ac:dyDescent="0.3">
      <c r="B41" s="278" t="s">
        <v>243</v>
      </c>
      <c r="C41" s="295"/>
      <c r="D41" s="83" t="s">
        <v>44</v>
      </c>
      <c r="E41" s="83" t="s">
        <v>127</v>
      </c>
      <c r="F41" s="84">
        <v>10</v>
      </c>
      <c r="G41" s="83" t="s">
        <v>35</v>
      </c>
      <c r="H41" s="68">
        <v>1</v>
      </c>
      <c r="I41" s="68"/>
      <c r="J41" s="68"/>
      <c r="K41" s="68"/>
      <c r="L41" s="68"/>
      <c r="M41" s="73">
        <f t="shared" si="29"/>
        <v>1</v>
      </c>
      <c r="N41" s="81">
        <v>200000</v>
      </c>
      <c r="O41" s="57">
        <f t="shared" si="30"/>
        <v>200000</v>
      </c>
      <c r="P41" s="57">
        <f t="shared" si="30"/>
        <v>0</v>
      </c>
      <c r="Q41" s="57">
        <f t="shared" si="30"/>
        <v>0</v>
      </c>
      <c r="R41" s="57">
        <f t="shared" si="30"/>
        <v>0</v>
      </c>
      <c r="S41" s="57">
        <f t="shared" si="30"/>
        <v>0</v>
      </c>
      <c r="T41" s="77">
        <f t="shared" si="31"/>
        <v>200000</v>
      </c>
      <c r="U41" s="212">
        <f t="shared" si="32"/>
        <v>0</v>
      </c>
      <c r="V41" s="204">
        <f t="shared" si="27"/>
        <v>0</v>
      </c>
      <c r="W41" s="204">
        <f t="shared" si="27"/>
        <v>200000</v>
      </c>
      <c r="X41" s="213">
        <f t="shared" si="27"/>
        <v>0</v>
      </c>
      <c r="Y41" s="59">
        <f t="shared" si="33"/>
        <v>98000000</v>
      </c>
      <c r="Z41" s="60">
        <f t="shared" si="34"/>
        <v>0</v>
      </c>
      <c r="AA41" s="60">
        <f t="shared" si="35"/>
        <v>0</v>
      </c>
      <c r="AB41" s="60">
        <f t="shared" si="36"/>
        <v>0</v>
      </c>
      <c r="AC41" s="61">
        <f t="shared" si="37"/>
        <v>0</v>
      </c>
      <c r="AD41" s="98">
        <f t="shared" si="28"/>
        <v>98000000</v>
      </c>
    </row>
    <row r="42" spans="2:30" x14ac:dyDescent="0.3">
      <c r="B42" s="278" t="s">
        <v>243</v>
      </c>
      <c r="C42" s="295"/>
      <c r="D42" s="83" t="s">
        <v>37</v>
      </c>
      <c r="E42" s="83" t="s">
        <v>127</v>
      </c>
      <c r="F42" s="84">
        <v>10</v>
      </c>
      <c r="G42" s="83" t="s">
        <v>35</v>
      </c>
      <c r="H42" s="68"/>
      <c r="I42" s="68">
        <v>1</v>
      </c>
      <c r="J42" s="68"/>
      <c r="K42" s="68"/>
      <c r="L42" s="68"/>
      <c r="M42" s="73">
        <f t="shared" si="29"/>
        <v>1</v>
      </c>
      <c r="N42" s="81">
        <v>300000</v>
      </c>
      <c r="O42" s="57">
        <f t="shared" si="30"/>
        <v>0</v>
      </c>
      <c r="P42" s="57">
        <f t="shared" si="30"/>
        <v>300000</v>
      </c>
      <c r="Q42" s="57">
        <f t="shared" si="30"/>
        <v>0</v>
      </c>
      <c r="R42" s="57">
        <f t="shared" si="30"/>
        <v>0</v>
      </c>
      <c r="S42" s="57">
        <f t="shared" si="30"/>
        <v>0</v>
      </c>
      <c r="T42" s="77">
        <f t="shared" si="31"/>
        <v>300000</v>
      </c>
      <c r="U42" s="212">
        <f t="shared" si="32"/>
        <v>0</v>
      </c>
      <c r="V42" s="204">
        <f t="shared" si="27"/>
        <v>0</v>
      </c>
      <c r="W42" s="204">
        <f t="shared" si="27"/>
        <v>300000</v>
      </c>
      <c r="X42" s="213">
        <f t="shared" si="27"/>
        <v>0</v>
      </c>
      <c r="Y42" s="59">
        <f t="shared" si="33"/>
        <v>0</v>
      </c>
      <c r="Z42" s="60">
        <f t="shared" si="34"/>
        <v>147000000</v>
      </c>
      <c r="AA42" s="60">
        <f t="shared" si="35"/>
        <v>0</v>
      </c>
      <c r="AB42" s="60">
        <f t="shared" si="36"/>
        <v>0</v>
      </c>
      <c r="AC42" s="61">
        <f t="shared" si="37"/>
        <v>0</v>
      </c>
      <c r="AD42" s="98">
        <f t="shared" si="28"/>
        <v>147000000</v>
      </c>
    </row>
    <row r="43" spans="2:30" x14ac:dyDescent="0.3">
      <c r="B43" s="278" t="s">
        <v>243</v>
      </c>
      <c r="C43" s="295"/>
      <c r="D43" s="83" t="s">
        <v>68</v>
      </c>
      <c r="E43" s="83" t="s">
        <v>127</v>
      </c>
      <c r="F43" s="84">
        <v>10</v>
      </c>
      <c r="G43" s="83" t="s">
        <v>36</v>
      </c>
      <c r="H43" s="68"/>
      <c r="I43" s="68">
        <v>2</v>
      </c>
      <c r="J43" s="68"/>
      <c r="K43" s="68"/>
      <c r="L43" s="68"/>
      <c r="M43" s="73">
        <f t="shared" si="29"/>
        <v>2</v>
      </c>
      <c r="N43" s="81">
        <v>150000</v>
      </c>
      <c r="O43" s="57">
        <f t="shared" si="30"/>
        <v>0</v>
      </c>
      <c r="P43" s="57">
        <f t="shared" si="30"/>
        <v>300000</v>
      </c>
      <c r="Q43" s="57">
        <f t="shared" si="30"/>
        <v>0</v>
      </c>
      <c r="R43" s="57">
        <f t="shared" si="30"/>
        <v>0</v>
      </c>
      <c r="S43" s="57">
        <f t="shared" si="30"/>
        <v>0</v>
      </c>
      <c r="T43" s="77">
        <f t="shared" si="31"/>
        <v>300000</v>
      </c>
      <c r="U43" s="212">
        <f t="shared" si="32"/>
        <v>0</v>
      </c>
      <c r="V43" s="204">
        <f t="shared" si="27"/>
        <v>0</v>
      </c>
      <c r="W43" s="204">
        <f t="shared" si="27"/>
        <v>300000</v>
      </c>
      <c r="X43" s="213">
        <f t="shared" si="27"/>
        <v>0</v>
      </c>
      <c r="Y43" s="59">
        <f t="shared" si="33"/>
        <v>0</v>
      </c>
      <c r="Z43" s="60">
        <f t="shared" si="34"/>
        <v>147000000</v>
      </c>
      <c r="AA43" s="60">
        <f t="shared" si="35"/>
        <v>0</v>
      </c>
      <c r="AB43" s="60">
        <f t="shared" si="36"/>
        <v>0</v>
      </c>
      <c r="AC43" s="61">
        <f t="shared" si="37"/>
        <v>0</v>
      </c>
      <c r="AD43" s="98">
        <f t="shared" si="28"/>
        <v>147000000</v>
      </c>
    </row>
    <row r="44" spans="2:30" x14ac:dyDescent="0.3">
      <c r="B44" s="278" t="s">
        <v>243</v>
      </c>
      <c r="C44" s="295"/>
      <c r="D44" s="83" t="s">
        <v>38</v>
      </c>
      <c r="E44" s="83"/>
      <c r="F44" s="84"/>
      <c r="G44" s="83" t="s">
        <v>36</v>
      </c>
      <c r="H44" s="68"/>
      <c r="I44" s="68"/>
      <c r="J44" s="68"/>
      <c r="K44" s="68"/>
      <c r="L44" s="68"/>
      <c r="M44" s="73">
        <f t="shared" si="29"/>
        <v>0</v>
      </c>
      <c r="N44" s="81">
        <v>360000</v>
      </c>
      <c r="O44" s="57">
        <f t="shared" si="30"/>
        <v>0</v>
      </c>
      <c r="P44" s="57">
        <f t="shared" si="30"/>
        <v>0</v>
      </c>
      <c r="Q44" s="57">
        <f t="shared" si="30"/>
        <v>0</v>
      </c>
      <c r="R44" s="57">
        <f t="shared" si="30"/>
        <v>0</v>
      </c>
      <c r="S44" s="57">
        <f t="shared" si="30"/>
        <v>0</v>
      </c>
      <c r="T44" s="77">
        <f t="shared" si="31"/>
        <v>0</v>
      </c>
      <c r="U44" s="212">
        <f t="shared" si="32"/>
        <v>0</v>
      </c>
      <c r="V44" s="204">
        <f t="shared" si="27"/>
        <v>0</v>
      </c>
      <c r="W44" s="204">
        <f t="shared" si="27"/>
        <v>0</v>
      </c>
      <c r="X44" s="213">
        <f t="shared" si="27"/>
        <v>0</v>
      </c>
      <c r="Y44" s="59">
        <f t="shared" si="33"/>
        <v>0</v>
      </c>
      <c r="Z44" s="60">
        <f t="shared" si="34"/>
        <v>0</v>
      </c>
      <c r="AA44" s="60">
        <f t="shared" si="35"/>
        <v>0</v>
      </c>
      <c r="AB44" s="60">
        <f t="shared" si="36"/>
        <v>0</v>
      </c>
      <c r="AC44" s="61">
        <f t="shared" si="37"/>
        <v>0</v>
      </c>
      <c r="AD44" s="98">
        <f t="shared" si="28"/>
        <v>0</v>
      </c>
    </row>
    <row r="45" spans="2:30" x14ac:dyDescent="0.3">
      <c r="B45" s="278" t="s">
        <v>243</v>
      </c>
      <c r="C45" s="295"/>
      <c r="D45" s="83" t="s">
        <v>3</v>
      </c>
      <c r="E45" s="83" t="s">
        <v>127</v>
      </c>
      <c r="F45" s="84">
        <v>10</v>
      </c>
      <c r="G45" s="83" t="s">
        <v>36</v>
      </c>
      <c r="H45" s="68"/>
      <c r="I45" s="68">
        <v>1</v>
      </c>
      <c r="J45" s="68"/>
      <c r="K45" s="68"/>
      <c r="L45" s="68"/>
      <c r="M45" s="73">
        <f t="shared" si="29"/>
        <v>1</v>
      </c>
      <c r="N45" s="81">
        <v>600000</v>
      </c>
      <c r="O45" s="57">
        <f t="shared" si="30"/>
        <v>0</v>
      </c>
      <c r="P45" s="57">
        <f t="shared" si="30"/>
        <v>600000</v>
      </c>
      <c r="Q45" s="57">
        <f t="shared" si="30"/>
        <v>0</v>
      </c>
      <c r="R45" s="57">
        <f t="shared" si="30"/>
        <v>0</v>
      </c>
      <c r="S45" s="57">
        <f t="shared" si="30"/>
        <v>0</v>
      </c>
      <c r="T45" s="77">
        <f t="shared" si="31"/>
        <v>600000</v>
      </c>
      <c r="U45" s="212">
        <f t="shared" si="32"/>
        <v>0</v>
      </c>
      <c r="V45" s="204">
        <f t="shared" si="27"/>
        <v>0</v>
      </c>
      <c r="W45" s="204">
        <f t="shared" si="27"/>
        <v>600000</v>
      </c>
      <c r="X45" s="213">
        <f t="shared" si="27"/>
        <v>0</v>
      </c>
      <c r="Y45" s="59">
        <f t="shared" si="33"/>
        <v>0</v>
      </c>
      <c r="Z45" s="60">
        <f t="shared" si="34"/>
        <v>294000000</v>
      </c>
      <c r="AA45" s="60">
        <f t="shared" si="35"/>
        <v>0</v>
      </c>
      <c r="AB45" s="60">
        <f t="shared" si="36"/>
        <v>0</v>
      </c>
      <c r="AC45" s="61">
        <f t="shared" si="37"/>
        <v>0</v>
      </c>
      <c r="AD45" s="98">
        <f t="shared" si="28"/>
        <v>294000000</v>
      </c>
    </row>
    <row r="46" spans="2:30" x14ac:dyDescent="0.3">
      <c r="B46" s="278" t="s">
        <v>243</v>
      </c>
      <c r="C46" s="295"/>
      <c r="D46" s="83" t="s">
        <v>39</v>
      </c>
      <c r="E46" s="83" t="s">
        <v>126</v>
      </c>
      <c r="F46" s="84">
        <v>10</v>
      </c>
      <c r="G46" s="83" t="s">
        <v>36</v>
      </c>
      <c r="H46" s="68"/>
      <c r="I46" s="68">
        <v>0.75</v>
      </c>
      <c r="J46" s="68">
        <v>0.25</v>
      </c>
      <c r="K46" s="68"/>
      <c r="L46" s="68"/>
      <c r="M46" s="73">
        <f t="shared" si="29"/>
        <v>1</v>
      </c>
      <c r="N46" s="81">
        <v>600000</v>
      </c>
      <c r="O46" s="57">
        <f t="shared" si="30"/>
        <v>0</v>
      </c>
      <c r="P46" s="57">
        <f t="shared" si="30"/>
        <v>450000</v>
      </c>
      <c r="Q46" s="57">
        <f t="shared" si="30"/>
        <v>150000</v>
      </c>
      <c r="R46" s="57">
        <f t="shared" si="30"/>
        <v>0</v>
      </c>
      <c r="S46" s="57">
        <f t="shared" si="30"/>
        <v>0</v>
      </c>
      <c r="T46" s="77">
        <f t="shared" si="31"/>
        <v>600000</v>
      </c>
      <c r="U46" s="212">
        <f t="shared" si="32"/>
        <v>0</v>
      </c>
      <c r="V46" s="204">
        <f t="shared" si="27"/>
        <v>600000</v>
      </c>
      <c r="W46" s="204">
        <f t="shared" si="27"/>
        <v>0</v>
      </c>
      <c r="X46" s="213">
        <f t="shared" si="27"/>
        <v>0</v>
      </c>
      <c r="Y46" s="59">
        <f t="shared" si="33"/>
        <v>0</v>
      </c>
      <c r="Z46" s="60">
        <f t="shared" si="34"/>
        <v>220500000</v>
      </c>
      <c r="AA46" s="60">
        <f t="shared" si="35"/>
        <v>73500000</v>
      </c>
      <c r="AB46" s="60">
        <f t="shared" si="36"/>
        <v>0</v>
      </c>
      <c r="AC46" s="61">
        <f t="shared" si="37"/>
        <v>0</v>
      </c>
      <c r="AD46" s="98">
        <f t="shared" si="28"/>
        <v>294000000</v>
      </c>
    </row>
    <row r="47" spans="2:30" x14ac:dyDescent="0.3">
      <c r="B47" s="278" t="s">
        <v>243</v>
      </c>
      <c r="C47" s="295"/>
      <c r="D47" s="83" t="s">
        <v>15</v>
      </c>
      <c r="E47" s="83"/>
      <c r="F47" s="84"/>
      <c r="G47" s="83" t="s">
        <v>35</v>
      </c>
      <c r="H47" s="68"/>
      <c r="I47" s="68"/>
      <c r="J47" s="68"/>
      <c r="K47" s="68"/>
      <c r="L47" s="68"/>
      <c r="M47" s="73">
        <f t="shared" si="29"/>
        <v>0</v>
      </c>
      <c r="N47" s="81">
        <v>72000</v>
      </c>
      <c r="O47" s="57">
        <f t="shared" si="30"/>
        <v>0</v>
      </c>
      <c r="P47" s="57">
        <f t="shared" si="30"/>
        <v>0</v>
      </c>
      <c r="Q47" s="57">
        <f t="shared" si="30"/>
        <v>0</v>
      </c>
      <c r="R47" s="57">
        <f t="shared" si="30"/>
        <v>0</v>
      </c>
      <c r="S47" s="57">
        <f t="shared" si="30"/>
        <v>0</v>
      </c>
      <c r="T47" s="77">
        <f t="shared" si="31"/>
        <v>0</v>
      </c>
      <c r="U47" s="212">
        <f t="shared" si="32"/>
        <v>0</v>
      </c>
      <c r="V47" s="204">
        <f t="shared" si="27"/>
        <v>0</v>
      </c>
      <c r="W47" s="204">
        <f t="shared" si="27"/>
        <v>0</v>
      </c>
      <c r="X47" s="213">
        <f t="shared" si="27"/>
        <v>0</v>
      </c>
      <c r="Y47" s="59">
        <f t="shared" si="33"/>
        <v>0</v>
      </c>
      <c r="Z47" s="60">
        <f t="shared" si="34"/>
        <v>0</v>
      </c>
      <c r="AA47" s="60">
        <f t="shared" si="35"/>
        <v>0</v>
      </c>
      <c r="AB47" s="60">
        <f t="shared" si="36"/>
        <v>0</v>
      </c>
      <c r="AC47" s="61">
        <f t="shared" si="37"/>
        <v>0</v>
      </c>
      <c r="AD47" s="98">
        <f t="shared" si="28"/>
        <v>0</v>
      </c>
    </row>
    <row r="48" spans="2:30" x14ac:dyDescent="0.3">
      <c r="B48" s="278" t="s">
        <v>243</v>
      </c>
      <c r="C48" s="295"/>
      <c r="D48" s="83" t="s">
        <v>26</v>
      </c>
      <c r="E48" s="83" t="s">
        <v>126</v>
      </c>
      <c r="F48" s="84">
        <v>10</v>
      </c>
      <c r="G48" s="83" t="s">
        <v>36</v>
      </c>
      <c r="H48" s="68"/>
      <c r="I48" s="68"/>
      <c r="J48" s="68"/>
      <c r="K48" s="68"/>
      <c r="L48" s="68"/>
      <c r="M48" s="73">
        <f t="shared" si="29"/>
        <v>0</v>
      </c>
      <c r="N48" s="81">
        <v>420000</v>
      </c>
      <c r="O48" s="57">
        <f t="shared" si="30"/>
        <v>0</v>
      </c>
      <c r="P48" s="57">
        <f t="shared" si="30"/>
        <v>0</v>
      </c>
      <c r="Q48" s="57">
        <f t="shared" si="30"/>
        <v>0</v>
      </c>
      <c r="R48" s="57">
        <f t="shared" si="30"/>
        <v>0</v>
      </c>
      <c r="S48" s="57">
        <f t="shared" si="30"/>
        <v>0</v>
      </c>
      <c r="T48" s="77">
        <f t="shared" si="31"/>
        <v>0</v>
      </c>
      <c r="U48" s="212">
        <f t="shared" si="32"/>
        <v>0</v>
      </c>
      <c r="V48" s="204">
        <f t="shared" si="27"/>
        <v>0</v>
      </c>
      <c r="W48" s="204">
        <f t="shared" si="27"/>
        <v>0</v>
      </c>
      <c r="X48" s="213">
        <f t="shared" si="27"/>
        <v>0</v>
      </c>
      <c r="Y48" s="59">
        <f t="shared" si="33"/>
        <v>0</v>
      </c>
      <c r="Z48" s="60">
        <f t="shared" si="34"/>
        <v>0</v>
      </c>
      <c r="AA48" s="60">
        <f t="shared" si="35"/>
        <v>0</v>
      </c>
      <c r="AB48" s="60">
        <f t="shared" si="36"/>
        <v>0</v>
      </c>
      <c r="AC48" s="61">
        <f t="shared" si="37"/>
        <v>0</v>
      </c>
      <c r="AD48" s="98">
        <f t="shared" si="28"/>
        <v>0</v>
      </c>
    </row>
    <row r="49" spans="2:30" ht="28.8" x14ac:dyDescent="0.3">
      <c r="B49" s="1" t="s">
        <v>248</v>
      </c>
      <c r="C49" s="295"/>
      <c r="D49" s="83" t="s">
        <v>43</v>
      </c>
      <c r="E49" s="83" t="s">
        <v>127</v>
      </c>
      <c r="F49" s="84"/>
      <c r="G49" s="83" t="s">
        <v>36</v>
      </c>
      <c r="H49" s="68"/>
      <c r="I49" s="68">
        <v>1</v>
      </c>
      <c r="J49" s="68"/>
      <c r="K49" s="68"/>
      <c r="L49" s="68"/>
      <c r="M49" s="73">
        <f t="shared" si="29"/>
        <v>1</v>
      </c>
      <c r="N49" s="81">
        <v>300000</v>
      </c>
      <c r="O49" s="57">
        <f t="shared" si="30"/>
        <v>0</v>
      </c>
      <c r="P49" s="57">
        <f t="shared" si="30"/>
        <v>300000</v>
      </c>
      <c r="Q49" s="57">
        <f t="shared" si="30"/>
        <v>0</v>
      </c>
      <c r="R49" s="57">
        <f t="shared" si="30"/>
        <v>0</v>
      </c>
      <c r="S49" s="57">
        <f t="shared" si="30"/>
        <v>0</v>
      </c>
      <c r="T49" s="77">
        <f t="shared" si="31"/>
        <v>300000</v>
      </c>
      <c r="U49" s="212">
        <f t="shared" si="32"/>
        <v>0</v>
      </c>
      <c r="V49" s="204">
        <f t="shared" si="27"/>
        <v>0</v>
      </c>
      <c r="W49" s="204">
        <f t="shared" si="27"/>
        <v>300000</v>
      </c>
      <c r="X49" s="213">
        <f t="shared" si="27"/>
        <v>0</v>
      </c>
      <c r="Y49" s="59">
        <f t="shared" si="33"/>
        <v>0</v>
      </c>
      <c r="Z49" s="60">
        <f t="shared" si="34"/>
        <v>147000000</v>
      </c>
      <c r="AA49" s="60">
        <f t="shared" si="35"/>
        <v>0</v>
      </c>
      <c r="AB49" s="60">
        <f t="shared" si="36"/>
        <v>0</v>
      </c>
      <c r="AC49" s="61">
        <f t="shared" si="37"/>
        <v>0</v>
      </c>
      <c r="AD49" s="98">
        <f t="shared" si="28"/>
        <v>147000000</v>
      </c>
    </row>
    <row r="50" spans="2:30" ht="29.4" thickBot="1" x14ac:dyDescent="0.35">
      <c r="B50" s="278" t="s">
        <v>247</v>
      </c>
      <c r="C50" s="296"/>
      <c r="D50" s="85" t="s">
        <v>129</v>
      </c>
      <c r="E50" s="85" t="s">
        <v>127</v>
      </c>
      <c r="F50" s="86">
        <v>10</v>
      </c>
      <c r="G50" s="85" t="s">
        <v>36</v>
      </c>
      <c r="H50" s="69"/>
      <c r="I50" s="69">
        <v>1</v>
      </c>
      <c r="J50" s="69">
        <v>1</v>
      </c>
      <c r="K50" s="69"/>
      <c r="L50" s="69"/>
      <c r="M50" s="74">
        <f t="shared" si="29"/>
        <v>2</v>
      </c>
      <c r="N50" s="82">
        <v>150000</v>
      </c>
      <c r="O50" s="58">
        <f t="shared" si="30"/>
        <v>0</v>
      </c>
      <c r="P50" s="58">
        <f t="shared" si="30"/>
        <v>150000</v>
      </c>
      <c r="Q50" s="58">
        <f t="shared" si="30"/>
        <v>150000</v>
      </c>
      <c r="R50" s="58">
        <f t="shared" si="30"/>
        <v>0</v>
      </c>
      <c r="S50" s="58">
        <f t="shared" si="30"/>
        <v>0</v>
      </c>
      <c r="T50" s="78">
        <f t="shared" si="31"/>
        <v>300000</v>
      </c>
      <c r="U50" s="214">
        <f t="shared" si="32"/>
        <v>0</v>
      </c>
      <c r="V50" s="215">
        <f t="shared" si="27"/>
        <v>0</v>
      </c>
      <c r="W50" s="215">
        <f t="shared" si="27"/>
        <v>300000</v>
      </c>
      <c r="X50" s="216">
        <f t="shared" si="27"/>
        <v>0</v>
      </c>
      <c r="Y50" s="63">
        <f t="shared" si="33"/>
        <v>0</v>
      </c>
      <c r="Z50" s="64">
        <f t="shared" si="34"/>
        <v>73500000</v>
      </c>
      <c r="AA50" s="64">
        <f t="shared" si="35"/>
        <v>73500000</v>
      </c>
      <c r="AB50" s="64">
        <f t="shared" si="36"/>
        <v>0</v>
      </c>
      <c r="AC50" s="65">
        <f t="shared" si="37"/>
        <v>0</v>
      </c>
      <c r="AD50" s="66">
        <f>SUM(Y50:AC50)</f>
        <v>147000000</v>
      </c>
    </row>
    <row r="51" spans="2:30" ht="15" thickBot="1" x14ac:dyDescent="0.35">
      <c r="C51" s="9"/>
      <c r="D51" s="9"/>
      <c r="E51" s="9"/>
      <c r="F51" s="9"/>
      <c r="G51" s="9"/>
      <c r="H51" s="9"/>
      <c r="I51" s="9"/>
      <c r="J51" s="9"/>
      <c r="K51" s="9"/>
      <c r="L51" s="9"/>
      <c r="M51" s="9"/>
      <c r="N51" s="37"/>
      <c r="O51" s="37"/>
      <c r="P51" s="37"/>
      <c r="Q51" s="37"/>
      <c r="R51" s="37"/>
      <c r="S51" s="37"/>
      <c r="T51" s="37"/>
      <c r="U51" s="37"/>
      <c r="V51" s="37"/>
      <c r="W51" s="37"/>
      <c r="X51" s="37"/>
      <c r="Y51" s="50"/>
      <c r="Z51" s="51"/>
      <c r="AA51" s="51"/>
      <c r="AB51" s="51"/>
      <c r="AC51" s="51"/>
      <c r="AD51" s="51"/>
    </row>
    <row r="52" spans="2:30" s="45" customFormat="1" ht="15" thickBot="1" x14ac:dyDescent="0.35">
      <c r="C52" s="47"/>
      <c r="D52" s="46"/>
      <c r="E52" s="46"/>
      <c r="F52" s="46"/>
      <c r="G52" s="46"/>
      <c r="H52" s="46"/>
      <c r="I52" s="46"/>
      <c r="J52" s="46"/>
      <c r="K52" s="46"/>
      <c r="L52" s="116"/>
      <c r="M52" s="117"/>
      <c r="N52" s="118" t="s">
        <v>110</v>
      </c>
      <c r="O52" s="112">
        <f>SUM(O39:O50)</f>
        <v>800000</v>
      </c>
      <c r="P52" s="113">
        <f t="shared" ref="P52:S52" si="38">SUM(P39:P50)</f>
        <v>2100000</v>
      </c>
      <c r="Q52" s="113">
        <f t="shared" si="38"/>
        <v>300000</v>
      </c>
      <c r="R52" s="113">
        <f t="shared" si="38"/>
        <v>0</v>
      </c>
      <c r="S52" s="114">
        <f t="shared" si="38"/>
        <v>0</v>
      </c>
      <c r="T52" s="79">
        <f>SUM(O52:S52)</f>
        <v>3200000</v>
      </c>
      <c r="U52" s="203">
        <f>SUM(U39:U50)</f>
        <v>0</v>
      </c>
      <c r="V52" s="205">
        <f t="shared" ref="V52:X52" si="39">SUM(V39:V50)</f>
        <v>600000</v>
      </c>
      <c r="W52" s="205">
        <f t="shared" si="39"/>
        <v>2600000</v>
      </c>
      <c r="X52" s="206">
        <f t="shared" si="39"/>
        <v>0</v>
      </c>
      <c r="Y52" s="95">
        <f>SUM(Y39:Y50)</f>
        <v>392000000</v>
      </c>
      <c r="Z52" s="96">
        <f t="shared" ref="Z52:AC52" si="40">SUM(Z39:Z50)</f>
        <v>1029000000</v>
      </c>
      <c r="AA52" s="96">
        <f t="shared" si="40"/>
        <v>147000000</v>
      </c>
      <c r="AB52" s="96">
        <f t="shared" si="40"/>
        <v>0</v>
      </c>
      <c r="AC52" s="96">
        <f t="shared" si="40"/>
        <v>0</v>
      </c>
      <c r="AD52" s="100">
        <f>SUM(Y52:AC52)</f>
        <v>1568000000</v>
      </c>
    </row>
    <row r="53" spans="2:30" x14ac:dyDescent="0.3">
      <c r="C53" s="9"/>
      <c r="D53" s="9"/>
      <c r="E53" s="9"/>
      <c r="F53" s="9"/>
      <c r="G53" s="9"/>
      <c r="H53" s="9"/>
      <c r="I53" s="9"/>
      <c r="J53" s="9"/>
      <c r="K53" s="9"/>
      <c r="L53" s="9"/>
      <c r="M53" s="9"/>
      <c r="N53" s="9"/>
      <c r="O53" s="3"/>
      <c r="P53" s="3"/>
      <c r="Q53" s="3"/>
      <c r="R53" s="3"/>
      <c r="S53" s="3"/>
      <c r="T53" s="12"/>
      <c r="U53" s="12"/>
      <c r="V53" s="12"/>
      <c r="W53" s="12"/>
      <c r="X53" s="12"/>
      <c r="Y53" s="50"/>
      <c r="Z53" s="51"/>
      <c r="AA53" s="51"/>
      <c r="AB53" s="51"/>
      <c r="AC53" s="51"/>
      <c r="AD53" s="51">
        <f>AD52/$Y$15</f>
        <v>3200000</v>
      </c>
    </row>
    <row r="54" spans="2:30" ht="15" thickBot="1" x14ac:dyDescent="0.35">
      <c r="C54" s="16"/>
      <c r="D54" s="9"/>
      <c r="E54" s="9"/>
      <c r="F54" s="9"/>
      <c r="G54" s="9"/>
      <c r="H54" s="9"/>
      <c r="I54" s="9"/>
      <c r="J54" s="5"/>
      <c r="K54" s="5"/>
      <c r="L54" s="5"/>
      <c r="M54" s="5"/>
      <c r="N54" s="4"/>
      <c r="O54" s="41"/>
      <c r="P54" s="41"/>
      <c r="Q54" s="41"/>
      <c r="R54" s="41"/>
      <c r="S54" s="41"/>
      <c r="T54" s="42"/>
      <c r="U54" s="42"/>
      <c r="V54" s="42"/>
      <c r="W54" s="42"/>
      <c r="X54" s="42"/>
      <c r="Y54" s="50"/>
      <c r="Z54" s="51"/>
      <c r="AA54" s="51"/>
      <c r="AB54" s="51"/>
      <c r="AC54" s="51"/>
      <c r="AD54" s="51"/>
    </row>
    <row r="55" spans="2:30" s="89" customFormat="1" ht="43.8" thickBot="1" x14ac:dyDescent="0.35">
      <c r="C55" s="94" t="s">
        <v>105</v>
      </c>
      <c r="D55" s="93" t="s">
        <v>7</v>
      </c>
      <c r="E55" s="93" t="str">
        <f>E17</f>
        <v>Fin.
AFD, EU, GCF, GVNT</v>
      </c>
      <c r="F55" s="93" t="str">
        <f>F17</f>
        <v>Durée de vie (an)</v>
      </c>
      <c r="G55" s="93" t="s">
        <v>34</v>
      </c>
      <c r="H55" s="90">
        <v>2021</v>
      </c>
      <c r="I55" s="90">
        <v>2022</v>
      </c>
      <c r="J55" s="90">
        <v>2023</v>
      </c>
      <c r="K55" s="90">
        <v>2024</v>
      </c>
      <c r="L55" s="90">
        <v>2025</v>
      </c>
      <c r="M55" s="87" t="s">
        <v>45</v>
      </c>
      <c r="N55" s="80" t="s">
        <v>46</v>
      </c>
      <c r="O55" s="91" t="s">
        <v>9</v>
      </c>
      <c r="P55" s="91" t="s">
        <v>10</v>
      </c>
      <c r="Q55" s="91" t="s">
        <v>11</v>
      </c>
      <c r="R55" s="91" t="s">
        <v>12</v>
      </c>
      <c r="S55" s="91" t="s">
        <v>48</v>
      </c>
      <c r="T55" s="88" t="s">
        <v>29</v>
      </c>
      <c r="U55" s="217"/>
      <c r="V55" s="218"/>
      <c r="W55" s="218"/>
      <c r="X55" s="219"/>
      <c r="Y55" s="92" t="s">
        <v>74</v>
      </c>
      <c r="Z55" s="92" t="s">
        <v>48</v>
      </c>
      <c r="AA55" s="92" t="s">
        <v>75</v>
      </c>
      <c r="AB55" s="92" t="s">
        <v>76</v>
      </c>
      <c r="AC55" s="97" t="s">
        <v>77</v>
      </c>
      <c r="AD55" s="99" t="s">
        <v>29</v>
      </c>
    </row>
    <row r="56" spans="2:30" x14ac:dyDescent="0.3">
      <c r="B56" s="278" t="s">
        <v>244</v>
      </c>
      <c r="C56" s="299"/>
      <c r="D56" s="83" t="s">
        <v>54</v>
      </c>
      <c r="E56" s="83" t="s">
        <v>127</v>
      </c>
      <c r="F56" s="84"/>
      <c r="G56" s="83" t="s">
        <v>40</v>
      </c>
      <c r="H56" s="68">
        <v>1</v>
      </c>
      <c r="I56" s="68">
        <v>1</v>
      </c>
      <c r="J56" s="68"/>
      <c r="K56" s="68"/>
      <c r="L56" s="68"/>
      <c r="M56" s="73">
        <f t="shared" ref="M56:M61" si="41">SUM(H56:L56)</f>
        <v>2</v>
      </c>
      <c r="N56" s="81">
        <v>300000</v>
      </c>
      <c r="O56" s="57">
        <f>H56*$N56</f>
        <v>300000</v>
      </c>
      <c r="P56" s="57">
        <f>I56*$N56</f>
        <v>300000</v>
      </c>
      <c r="Q56" s="57">
        <f>J56*$N56</f>
        <v>0</v>
      </c>
      <c r="R56" s="57">
        <f>K56*$N56</f>
        <v>0</v>
      </c>
      <c r="S56" s="57">
        <f>L56*$N56</f>
        <v>0</v>
      </c>
      <c r="T56" s="77">
        <f>SUM(O56:S56)</f>
        <v>600000</v>
      </c>
      <c r="U56" s="212">
        <f>IF($E56=U$16,$T56,0)</f>
        <v>0</v>
      </c>
      <c r="V56" s="204">
        <f t="shared" ref="V56:X62" si="42">IF($E56=V$16,$T56,0)</f>
        <v>0</v>
      </c>
      <c r="W56" s="204">
        <f t="shared" si="42"/>
        <v>600000</v>
      </c>
      <c r="X56" s="213">
        <f t="shared" si="42"/>
        <v>0</v>
      </c>
      <c r="Y56" s="59">
        <f t="shared" ref="Y56:AC62" si="43">O56*$Y$15</f>
        <v>147000000</v>
      </c>
      <c r="Z56" s="60">
        <f t="shared" si="43"/>
        <v>147000000</v>
      </c>
      <c r="AA56" s="60">
        <f t="shared" si="43"/>
        <v>0</v>
      </c>
      <c r="AB56" s="60">
        <f t="shared" si="43"/>
        <v>0</v>
      </c>
      <c r="AC56" s="61">
        <f t="shared" si="43"/>
        <v>0</v>
      </c>
      <c r="AD56" s="98">
        <f t="shared" ref="AD56:AD62" si="44">SUM(Y56:AC56)</f>
        <v>294000000</v>
      </c>
    </row>
    <row r="57" spans="2:30" x14ac:dyDescent="0.3">
      <c r="B57" s="278" t="s">
        <v>244</v>
      </c>
      <c r="C57" s="295"/>
      <c r="D57" s="101" t="s">
        <v>51</v>
      </c>
      <c r="E57" s="101" t="s">
        <v>127</v>
      </c>
      <c r="F57" s="102"/>
      <c r="G57" s="101" t="s">
        <v>35</v>
      </c>
      <c r="H57" s="103"/>
      <c r="I57" s="103"/>
      <c r="J57" s="103"/>
      <c r="K57" s="103"/>
      <c r="L57" s="103"/>
      <c r="M57" s="104">
        <f t="shared" si="41"/>
        <v>0</v>
      </c>
      <c r="N57" s="105">
        <v>15000</v>
      </c>
      <c r="O57" s="106">
        <f t="shared" ref="O57:S62" si="45">H57*$N57</f>
        <v>0</v>
      </c>
      <c r="P57" s="106">
        <f t="shared" si="45"/>
        <v>0</v>
      </c>
      <c r="Q57" s="106">
        <f t="shared" si="45"/>
        <v>0</v>
      </c>
      <c r="R57" s="106">
        <f t="shared" si="45"/>
        <v>0</v>
      </c>
      <c r="S57" s="106">
        <f t="shared" si="45"/>
        <v>0</v>
      </c>
      <c r="T57" s="107">
        <f t="shared" ref="T57:T62" si="46">SUM(O57:S57)</f>
        <v>0</v>
      </c>
      <c r="U57" s="212">
        <f t="shared" ref="U57:U62" si="47">IF($E57=U$16,$T57,0)</f>
        <v>0</v>
      </c>
      <c r="V57" s="204">
        <f t="shared" si="42"/>
        <v>0</v>
      </c>
      <c r="W57" s="204">
        <f t="shared" si="42"/>
        <v>0</v>
      </c>
      <c r="X57" s="213">
        <f t="shared" si="42"/>
        <v>0</v>
      </c>
      <c r="Y57" s="109">
        <f t="shared" si="43"/>
        <v>0</v>
      </c>
      <c r="Z57" s="110">
        <f t="shared" si="43"/>
        <v>0</v>
      </c>
      <c r="AA57" s="110">
        <f t="shared" si="43"/>
        <v>0</v>
      </c>
      <c r="AB57" s="110">
        <f t="shared" si="43"/>
        <v>0</v>
      </c>
      <c r="AC57" s="111">
        <f t="shared" si="43"/>
        <v>0</v>
      </c>
      <c r="AD57" s="108">
        <f t="shared" si="44"/>
        <v>0</v>
      </c>
    </row>
    <row r="58" spans="2:30" x14ac:dyDescent="0.3">
      <c r="B58" s="278" t="s">
        <v>244</v>
      </c>
      <c r="C58" s="295"/>
      <c r="D58" s="101" t="s">
        <v>52</v>
      </c>
      <c r="E58" s="101"/>
      <c r="F58" s="102"/>
      <c r="G58" s="101" t="s">
        <v>35</v>
      </c>
      <c r="H58" s="103"/>
      <c r="I58" s="103"/>
      <c r="J58" s="103"/>
      <c r="K58" s="103"/>
      <c r="L58" s="103"/>
      <c r="M58" s="104">
        <f t="shared" si="41"/>
        <v>0</v>
      </c>
      <c r="N58" s="105">
        <v>5000</v>
      </c>
      <c r="O58" s="106">
        <f t="shared" si="45"/>
        <v>0</v>
      </c>
      <c r="P58" s="106">
        <f t="shared" si="45"/>
        <v>0</v>
      </c>
      <c r="Q58" s="106">
        <f t="shared" si="45"/>
        <v>0</v>
      </c>
      <c r="R58" s="106">
        <f t="shared" si="45"/>
        <v>0</v>
      </c>
      <c r="S58" s="106">
        <f t="shared" si="45"/>
        <v>0</v>
      </c>
      <c r="T58" s="107">
        <f t="shared" si="46"/>
        <v>0</v>
      </c>
      <c r="U58" s="212">
        <f t="shared" si="47"/>
        <v>0</v>
      </c>
      <c r="V58" s="204">
        <f t="shared" si="42"/>
        <v>0</v>
      </c>
      <c r="W58" s="204">
        <f t="shared" si="42"/>
        <v>0</v>
      </c>
      <c r="X58" s="213">
        <f t="shared" si="42"/>
        <v>0</v>
      </c>
      <c r="Y58" s="109">
        <f t="shared" si="43"/>
        <v>0</v>
      </c>
      <c r="Z58" s="110">
        <f t="shared" si="43"/>
        <v>0</v>
      </c>
      <c r="AA58" s="110">
        <f t="shared" si="43"/>
        <v>0</v>
      </c>
      <c r="AB58" s="110">
        <f t="shared" si="43"/>
        <v>0</v>
      </c>
      <c r="AC58" s="111">
        <f t="shared" si="43"/>
        <v>0</v>
      </c>
      <c r="AD58" s="108">
        <f t="shared" si="44"/>
        <v>0</v>
      </c>
    </row>
    <row r="59" spans="2:30" x14ac:dyDescent="0.3">
      <c r="B59" s="278" t="s">
        <v>244</v>
      </c>
      <c r="C59" s="295"/>
      <c r="D59" s="101" t="s">
        <v>53</v>
      </c>
      <c r="E59" s="101" t="s">
        <v>127</v>
      </c>
      <c r="F59" s="102"/>
      <c r="G59" s="101" t="s">
        <v>35</v>
      </c>
      <c r="H59" s="103">
        <v>1</v>
      </c>
      <c r="I59" s="103">
        <v>1</v>
      </c>
      <c r="J59" s="103"/>
      <c r="K59" s="103"/>
      <c r="L59" s="103"/>
      <c r="M59" s="104">
        <f t="shared" si="41"/>
        <v>2</v>
      </c>
      <c r="N59" s="105">
        <v>20000</v>
      </c>
      <c r="O59" s="106">
        <f t="shared" si="45"/>
        <v>20000</v>
      </c>
      <c r="P59" s="106">
        <f t="shared" si="45"/>
        <v>20000</v>
      </c>
      <c r="Q59" s="106">
        <f t="shared" si="45"/>
        <v>0</v>
      </c>
      <c r="R59" s="106">
        <f t="shared" si="45"/>
        <v>0</v>
      </c>
      <c r="S59" s="106">
        <f t="shared" si="45"/>
        <v>0</v>
      </c>
      <c r="T59" s="107">
        <f t="shared" si="46"/>
        <v>40000</v>
      </c>
      <c r="U59" s="212">
        <f t="shared" si="47"/>
        <v>0</v>
      </c>
      <c r="V59" s="204">
        <f t="shared" si="42"/>
        <v>0</v>
      </c>
      <c r="W59" s="204">
        <f t="shared" si="42"/>
        <v>40000</v>
      </c>
      <c r="X59" s="213">
        <f t="shared" si="42"/>
        <v>0</v>
      </c>
      <c r="Y59" s="109">
        <f t="shared" si="43"/>
        <v>9800000</v>
      </c>
      <c r="Z59" s="110">
        <f t="shared" si="43"/>
        <v>9800000</v>
      </c>
      <c r="AA59" s="110">
        <f t="shared" si="43"/>
        <v>0</v>
      </c>
      <c r="AB59" s="110">
        <f t="shared" si="43"/>
        <v>0</v>
      </c>
      <c r="AC59" s="111">
        <f t="shared" si="43"/>
        <v>0</v>
      </c>
      <c r="AD59" s="108">
        <f t="shared" si="44"/>
        <v>19600000</v>
      </c>
    </row>
    <row r="60" spans="2:30" ht="43.2" x14ac:dyDescent="0.3">
      <c r="B60" s="278" t="s">
        <v>236</v>
      </c>
      <c r="C60" s="295"/>
      <c r="D60" s="101" t="s">
        <v>81</v>
      </c>
      <c r="E60" s="101" t="s">
        <v>127</v>
      </c>
      <c r="F60" s="102"/>
      <c r="G60" s="101" t="s">
        <v>40</v>
      </c>
      <c r="H60" s="103"/>
      <c r="I60" s="103">
        <v>1</v>
      </c>
      <c r="J60" s="103"/>
      <c r="K60" s="103"/>
      <c r="L60" s="103"/>
      <c r="M60" s="104">
        <f t="shared" si="41"/>
        <v>1</v>
      </c>
      <c r="N60" s="105">
        <v>300000</v>
      </c>
      <c r="O60" s="106">
        <f t="shared" si="45"/>
        <v>0</v>
      </c>
      <c r="P60" s="106">
        <f t="shared" si="45"/>
        <v>300000</v>
      </c>
      <c r="Q60" s="106">
        <f t="shared" si="45"/>
        <v>0</v>
      </c>
      <c r="R60" s="106">
        <f t="shared" si="45"/>
        <v>0</v>
      </c>
      <c r="S60" s="106">
        <f t="shared" si="45"/>
        <v>0</v>
      </c>
      <c r="T60" s="107">
        <f t="shared" si="46"/>
        <v>300000</v>
      </c>
      <c r="U60" s="212">
        <f t="shared" si="47"/>
        <v>0</v>
      </c>
      <c r="V60" s="204">
        <f t="shared" si="42"/>
        <v>0</v>
      </c>
      <c r="W60" s="204">
        <f t="shared" si="42"/>
        <v>300000</v>
      </c>
      <c r="X60" s="213">
        <f t="shared" si="42"/>
        <v>0</v>
      </c>
      <c r="Y60" s="109">
        <f t="shared" si="43"/>
        <v>0</v>
      </c>
      <c r="Z60" s="110">
        <f t="shared" si="43"/>
        <v>147000000</v>
      </c>
      <c r="AA60" s="110">
        <f t="shared" si="43"/>
        <v>0</v>
      </c>
      <c r="AB60" s="110">
        <f t="shared" si="43"/>
        <v>0</v>
      </c>
      <c r="AC60" s="111">
        <f t="shared" si="43"/>
        <v>0</v>
      </c>
      <c r="AD60" s="108">
        <f t="shared" si="44"/>
        <v>147000000</v>
      </c>
    </row>
    <row r="61" spans="2:30" ht="43.2" x14ac:dyDescent="0.3">
      <c r="B61" s="278" t="s">
        <v>245</v>
      </c>
      <c r="C61" s="295"/>
      <c r="D61" s="101" t="s">
        <v>55</v>
      </c>
      <c r="E61" s="101" t="s">
        <v>126</v>
      </c>
      <c r="F61" s="102"/>
      <c r="G61" s="101" t="s">
        <v>40</v>
      </c>
      <c r="H61" s="103"/>
      <c r="I61" s="103"/>
      <c r="J61" s="103">
        <v>1</v>
      </c>
      <c r="K61" s="103"/>
      <c r="L61" s="103"/>
      <c r="M61" s="104">
        <f t="shared" si="41"/>
        <v>1</v>
      </c>
      <c r="N61" s="105">
        <v>300000</v>
      </c>
      <c r="O61" s="106">
        <f t="shared" si="45"/>
        <v>0</v>
      </c>
      <c r="P61" s="106">
        <f t="shared" si="45"/>
        <v>0</v>
      </c>
      <c r="Q61" s="106">
        <f t="shared" si="45"/>
        <v>300000</v>
      </c>
      <c r="R61" s="106">
        <f t="shared" si="45"/>
        <v>0</v>
      </c>
      <c r="S61" s="106">
        <f t="shared" si="45"/>
        <v>0</v>
      </c>
      <c r="T61" s="107">
        <f t="shared" si="46"/>
        <v>300000</v>
      </c>
      <c r="U61" s="212">
        <f t="shared" si="47"/>
        <v>0</v>
      </c>
      <c r="V61" s="204">
        <f t="shared" si="42"/>
        <v>300000</v>
      </c>
      <c r="W61" s="204">
        <f t="shared" si="42"/>
        <v>0</v>
      </c>
      <c r="X61" s="213">
        <f t="shared" si="42"/>
        <v>0</v>
      </c>
      <c r="Y61" s="109">
        <f t="shared" si="43"/>
        <v>0</v>
      </c>
      <c r="Z61" s="110">
        <f t="shared" si="43"/>
        <v>0</v>
      </c>
      <c r="AA61" s="110">
        <f t="shared" si="43"/>
        <v>147000000</v>
      </c>
      <c r="AB61" s="110">
        <f t="shared" si="43"/>
        <v>0</v>
      </c>
      <c r="AC61" s="111">
        <f t="shared" si="43"/>
        <v>0</v>
      </c>
      <c r="AD61" s="108">
        <f t="shared" si="44"/>
        <v>147000000</v>
      </c>
    </row>
    <row r="62" spans="2:30" ht="58.2" thickBot="1" x14ac:dyDescent="0.35">
      <c r="B62" s="278" t="s">
        <v>252</v>
      </c>
      <c r="C62" s="296"/>
      <c r="D62" s="85" t="s">
        <v>56</v>
      </c>
      <c r="E62" s="85" t="s">
        <v>126</v>
      </c>
      <c r="F62" s="86"/>
      <c r="G62" s="85" t="s">
        <v>40</v>
      </c>
      <c r="H62" s="69"/>
      <c r="I62" s="69"/>
      <c r="J62" s="69"/>
      <c r="K62" s="69">
        <v>1</v>
      </c>
      <c r="L62" s="69"/>
      <c r="M62" s="74">
        <f>SUM(H62:L62)</f>
        <v>1</v>
      </c>
      <c r="N62" s="82">
        <v>300000</v>
      </c>
      <c r="O62" s="58">
        <f t="shared" si="45"/>
        <v>0</v>
      </c>
      <c r="P62" s="58">
        <f t="shared" si="45"/>
        <v>0</v>
      </c>
      <c r="Q62" s="58">
        <f t="shared" si="45"/>
        <v>0</v>
      </c>
      <c r="R62" s="58">
        <f t="shared" si="45"/>
        <v>300000</v>
      </c>
      <c r="S62" s="58">
        <f t="shared" si="45"/>
        <v>0</v>
      </c>
      <c r="T62" s="78">
        <f t="shared" si="46"/>
        <v>300000</v>
      </c>
      <c r="U62" s="214">
        <f t="shared" si="47"/>
        <v>0</v>
      </c>
      <c r="V62" s="215">
        <f t="shared" si="42"/>
        <v>300000</v>
      </c>
      <c r="W62" s="215">
        <f t="shared" si="42"/>
        <v>0</v>
      </c>
      <c r="X62" s="216">
        <f t="shared" si="42"/>
        <v>0</v>
      </c>
      <c r="Y62" s="63">
        <f t="shared" si="43"/>
        <v>0</v>
      </c>
      <c r="Z62" s="64">
        <f t="shared" si="43"/>
        <v>0</v>
      </c>
      <c r="AA62" s="64">
        <f t="shared" si="43"/>
        <v>0</v>
      </c>
      <c r="AB62" s="64">
        <f t="shared" si="43"/>
        <v>147000000</v>
      </c>
      <c r="AC62" s="65">
        <f t="shared" si="43"/>
        <v>0</v>
      </c>
      <c r="AD62" s="66">
        <f t="shared" si="44"/>
        <v>147000000</v>
      </c>
    </row>
    <row r="63" spans="2:30" ht="15" thickBot="1" x14ac:dyDescent="0.35">
      <c r="C63" s="16"/>
      <c r="D63" s="9"/>
      <c r="E63" s="9"/>
      <c r="F63" s="9"/>
      <c r="G63" s="9"/>
      <c r="H63" s="9"/>
      <c r="I63" s="9"/>
      <c r="J63" s="5"/>
      <c r="K63" s="5"/>
      <c r="L63" s="5"/>
      <c r="M63" s="5"/>
      <c r="N63" s="4"/>
      <c r="O63" s="39"/>
      <c r="P63" s="39"/>
      <c r="Q63" s="40"/>
      <c r="R63" s="40"/>
      <c r="S63" s="40"/>
      <c r="T63" s="41"/>
      <c r="U63" s="41"/>
      <c r="V63" s="41"/>
      <c r="W63" s="41"/>
      <c r="X63" s="41"/>
      <c r="Y63" s="50"/>
      <c r="Z63" s="51"/>
      <c r="AA63" s="51"/>
      <c r="AB63" s="51"/>
      <c r="AC63" s="51"/>
      <c r="AD63" s="51"/>
    </row>
    <row r="64" spans="2:30" s="45" customFormat="1" ht="15" thickBot="1" x14ac:dyDescent="0.35">
      <c r="C64" s="47"/>
      <c r="D64" s="46"/>
      <c r="E64" s="46"/>
      <c r="F64" s="46"/>
      <c r="G64" s="46"/>
      <c r="H64" s="46"/>
      <c r="I64" s="46"/>
      <c r="J64" s="46"/>
      <c r="K64" s="46"/>
      <c r="L64" s="116"/>
      <c r="M64" s="117"/>
      <c r="N64" s="118" t="s">
        <v>112</v>
      </c>
      <c r="O64" s="112">
        <f>SUM(O56:O62)</f>
        <v>320000</v>
      </c>
      <c r="P64" s="113">
        <f>SUM(P56:P62)</f>
        <v>620000</v>
      </c>
      <c r="Q64" s="113">
        <f>SUM(Q56:Q62)</f>
        <v>300000</v>
      </c>
      <c r="R64" s="113">
        <f>SUM(R56:R62)</f>
        <v>300000</v>
      </c>
      <c r="S64" s="114">
        <f>SUM(S56:S62)</f>
        <v>0</v>
      </c>
      <c r="T64" s="79">
        <f>SUM(O64:S64)</f>
        <v>1540000</v>
      </c>
      <c r="U64" s="203">
        <f>SUM(U56:U62)</f>
        <v>0</v>
      </c>
      <c r="V64" s="205">
        <f t="shared" ref="V64:X64" si="48">SUM(V56:V62)</f>
        <v>600000</v>
      </c>
      <c r="W64" s="205">
        <f t="shared" si="48"/>
        <v>940000</v>
      </c>
      <c r="X64" s="206">
        <f t="shared" si="48"/>
        <v>0</v>
      </c>
      <c r="Y64" s="95">
        <f>SUM(Y56:Y62)</f>
        <v>156800000</v>
      </c>
      <c r="Z64" s="96">
        <f t="shared" ref="Z64:AC64" si="49">SUM(Z56:Z62)</f>
        <v>303800000</v>
      </c>
      <c r="AA64" s="96">
        <f t="shared" si="49"/>
        <v>147000000</v>
      </c>
      <c r="AB64" s="96">
        <f t="shared" si="49"/>
        <v>147000000</v>
      </c>
      <c r="AC64" s="96">
        <f t="shared" si="49"/>
        <v>0</v>
      </c>
      <c r="AD64" s="100">
        <f>SUM(Y64:AC64)</f>
        <v>754600000</v>
      </c>
    </row>
    <row r="65" spans="2:30" s="2" customFormat="1" x14ac:dyDescent="0.3">
      <c r="C65" s="16"/>
      <c r="D65" s="9"/>
      <c r="E65" s="9"/>
      <c r="F65" s="9"/>
      <c r="G65" s="9"/>
      <c r="H65" s="9"/>
      <c r="I65" s="9"/>
      <c r="J65" s="5"/>
      <c r="K65" s="5"/>
      <c r="L65" s="5"/>
      <c r="M65" s="5"/>
      <c r="N65" s="4"/>
      <c r="O65" s="41"/>
      <c r="P65" s="41"/>
      <c r="Q65" s="41"/>
      <c r="R65" s="41"/>
      <c r="S65" s="41"/>
      <c r="T65" s="42"/>
      <c r="U65" s="42"/>
      <c r="V65" s="42"/>
      <c r="W65" s="42"/>
      <c r="X65" s="42"/>
      <c r="Y65" s="53"/>
      <c r="Z65" s="53"/>
      <c r="AA65" s="53"/>
      <c r="AB65" s="53"/>
      <c r="AC65" s="53"/>
      <c r="AD65" s="51">
        <f>AD64/$Y$15</f>
        <v>1540000</v>
      </c>
    </row>
    <row r="66" spans="2:30" ht="15" thickBot="1" x14ac:dyDescent="0.35">
      <c r="C66" s="16"/>
      <c r="D66" s="9"/>
      <c r="E66" s="9"/>
      <c r="F66" s="9"/>
      <c r="G66" s="9"/>
      <c r="H66" s="9"/>
      <c r="I66" s="9"/>
      <c r="J66" s="5"/>
      <c r="K66" s="5"/>
      <c r="L66" s="5"/>
      <c r="M66" s="5"/>
      <c r="N66" s="4"/>
      <c r="O66" s="41"/>
      <c r="P66" s="41"/>
      <c r="Q66" s="41"/>
      <c r="R66" s="41"/>
      <c r="S66" s="41"/>
      <c r="T66" s="42"/>
      <c r="U66" s="42"/>
      <c r="V66" s="42"/>
      <c r="W66" s="42"/>
      <c r="X66" s="42"/>
      <c r="Y66" s="50"/>
      <c r="Z66" s="51"/>
      <c r="AA66" s="51"/>
      <c r="AB66" s="51"/>
      <c r="AC66" s="51"/>
      <c r="AD66" s="51"/>
    </row>
    <row r="67" spans="2:30" s="89" customFormat="1" ht="43.8" thickBot="1" x14ac:dyDescent="0.35">
      <c r="C67" s="94" t="s">
        <v>105</v>
      </c>
      <c r="D67" s="93" t="s">
        <v>7</v>
      </c>
      <c r="E67" s="93" t="str">
        <f>E17</f>
        <v>Fin.
AFD, EU, GCF, GVNT</v>
      </c>
      <c r="F67" s="93" t="str">
        <f>F17</f>
        <v>Durée de vie (an)</v>
      </c>
      <c r="G67" s="93" t="s">
        <v>34</v>
      </c>
      <c r="H67" s="90">
        <v>2021</v>
      </c>
      <c r="I67" s="90">
        <v>2022</v>
      </c>
      <c r="J67" s="90">
        <v>2023</v>
      </c>
      <c r="K67" s="90">
        <v>2024</v>
      </c>
      <c r="L67" s="90">
        <v>2025</v>
      </c>
      <c r="M67" s="87" t="s">
        <v>45</v>
      </c>
      <c r="N67" s="80" t="s">
        <v>46</v>
      </c>
      <c r="O67" s="91" t="s">
        <v>9</v>
      </c>
      <c r="P67" s="91" t="s">
        <v>10</v>
      </c>
      <c r="Q67" s="91" t="s">
        <v>11</v>
      </c>
      <c r="R67" s="91" t="s">
        <v>12</v>
      </c>
      <c r="S67" s="91" t="s">
        <v>48</v>
      </c>
      <c r="T67" s="88" t="s">
        <v>29</v>
      </c>
      <c r="U67" s="217"/>
      <c r="V67" s="218"/>
      <c r="W67" s="218"/>
      <c r="X67" s="219"/>
      <c r="Y67" s="92" t="s">
        <v>74</v>
      </c>
      <c r="Z67" s="92" t="s">
        <v>48</v>
      </c>
      <c r="AA67" s="92" t="s">
        <v>75</v>
      </c>
      <c r="AB67" s="92" t="s">
        <v>76</v>
      </c>
      <c r="AC67" s="97" t="s">
        <v>77</v>
      </c>
      <c r="AD67" s="99" t="s">
        <v>29</v>
      </c>
    </row>
    <row r="68" spans="2:30" x14ac:dyDescent="0.3">
      <c r="B68" s="278" t="s">
        <v>244</v>
      </c>
      <c r="C68" s="299" t="s">
        <v>50</v>
      </c>
      <c r="D68" s="83" t="s">
        <v>169</v>
      </c>
      <c r="E68" s="83" t="s">
        <v>127</v>
      </c>
      <c r="F68" s="84"/>
      <c r="G68" s="83" t="s">
        <v>66</v>
      </c>
      <c r="H68" s="68"/>
      <c r="I68" s="68">
        <v>0.25</v>
      </c>
      <c r="J68" s="68">
        <v>0.75</v>
      </c>
      <c r="K68" s="68"/>
      <c r="L68" s="68"/>
      <c r="M68" s="168">
        <f>SUM(H68:L68)</f>
        <v>1</v>
      </c>
      <c r="N68" s="81">
        <v>500000</v>
      </c>
      <c r="O68" s="57">
        <f>H68*$N68</f>
        <v>0</v>
      </c>
      <c r="P68" s="57">
        <f>I68*$N68</f>
        <v>125000</v>
      </c>
      <c r="Q68" s="57">
        <f>J68*$N68</f>
        <v>375000</v>
      </c>
      <c r="R68" s="57">
        <f>K68*$N68</f>
        <v>0</v>
      </c>
      <c r="S68" s="57">
        <f>L68*$N68</f>
        <v>0</v>
      </c>
      <c r="T68" s="77">
        <f>SUM(O68:S68)</f>
        <v>500000</v>
      </c>
      <c r="U68" s="212">
        <f>IF($E68=U$16,$T68,0)</f>
        <v>0</v>
      </c>
      <c r="V68" s="204">
        <f t="shared" ref="V68:X72" si="50">IF($E68=V$16,$T68,0)</f>
        <v>0</v>
      </c>
      <c r="W68" s="204">
        <f t="shared" si="50"/>
        <v>500000</v>
      </c>
      <c r="X68" s="213">
        <f t="shared" si="50"/>
        <v>0</v>
      </c>
      <c r="Y68" s="59">
        <f t="shared" ref="Y68:AC72" si="51">O68*$Y$15</f>
        <v>0</v>
      </c>
      <c r="Z68" s="60">
        <f t="shared" si="51"/>
        <v>61250000</v>
      </c>
      <c r="AA68" s="60">
        <f t="shared" si="51"/>
        <v>183750000</v>
      </c>
      <c r="AB68" s="60">
        <f t="shared" si="51"/>
        <v>0</v>
      </c>
      <c r="AC68" s="61">
        <f t="shared" si="51"/>
        <v>0</v>
      </c>
      <c r="AD68" s="98">
        <f t="shared" ref="AD68:AD72" si="52">SUM(Y68:AC68)</f>
        <v>245000000</v>
      </c>
    </row>
    <row r="69" spans="2:30" ht="28.8" x14ac:dyDescent="0.3">
      <c r="B69" s="278" t="s">
        <v>245</v>
      </c>
      <c r="C69" s="295"/>
      <c r="D69" s="101" t="s">
        <v>67</v>
      </c>
      <c r="E69" s="101" t="s">
        <v>127</v>
      </c>
      <c r="F69" s="102"/>
      <c r="G69" s="101" t="s">
        <v>66</v>
      </c>
      <c r="H69" s="103">
        <v>0.5</v>
      </c>
      <c r="I69" s="103">
        <v>0.5</v>
      </c>
      <c r="J69" s="103"/>
      <c r="K69" s="103"/>
      <c r="L69" s="103"/>
      <c r="M69" s="168">
        <f t="shared" ref="M69:M71" si="53">SUM(H69:L69)</f>
        <v>1</v>
      </c>
      <c r="N69" s="105">
        <v>360000</v>
      </c>
      <c r="O69" s="106">
        <f t="shared" ref="O69:S72" si="54">H69*$N69</f>
        <v>180000</v>
      </c>
      <c r="P69" s="106">
        <f t="shared" si="54"/>
        <v>180000</v>
      </c>
      <c r="Q69" s="106">
        <f t="shared" si="54"/>
        <v>0</v>
      </c>
      <c r="R69" s="106">
        <f t="shared" si="54"/>
        <v>0</v>
      </c>
      <c r="S69" s="106">
        <f t="shared" si="54"/>
        <v>0</v>
      </c>
      <c r="T69" s="107">
        <f t="shared" ref="T69:T72" si="55">SUM(O69:S69)</f>
        <v>360000</v>
      </c>
      <c r="U69" s="212">
        <f t="shared" ref="U69:U72" si="56">IF($E69=U$16,$T69,0)</f>
        <v>0</v>
      </c>
      <c r="V69" s="204">
        <f t="shared" si="50"/>
        <v>0</v>
      </c>
      <c r="W69" s="204">
        <f t="shared" si="50"/>
        <v>360000</v>
      </c>
      <c r="X69" s="213">
        <f t="shared" si="50"/>
        <v>0</v>
      </c>
      <c r="Y69" s="109">
        <f t="shared" si="51"/>
        <v>88200000</v>
      </c>
      <c r="Z69" s="110">
        <f t="shared" si="51"/>
        <v>88200000</v>
      </c>
      <c r="AA69" s="110">
        <f t="shared" si="51"/>
        <v>0</v>
      </c>
      <c r="AB69" s="110">
        <f t="shared" si="51"/>
        <v>0</v>
      </c>
      <c r="AC69" s="111">
        <f t="shared" si="51"/>
        <v>0</v>
      </c>
      <c r="AD69" s="108">
        <f t="shared" si="52"/>
        <v>176400000</v>
      </c>
    </row>
    <row r="70" spans="2:30" x14ac:dyDescent="0.3">
      <c r="B70" s="278" t="s">
        <v>247</v>
      </c>
      <c r="C70" s="295"/>
      <c r="D70" s="101" t="s">
        <v>16</v>
      </c>
      <c r="E70" s="101" t="s">
        <v>127</v>
      </c>
      <c r="F70" s="102"/>
      <c r="G70" s="101" t="s">
        <v>40</v>
      </c>
      <c r="H70" s="103"/>
      <c r="I70" s="103"/>
      <c r="J70" s="68"/>
      <c r="K70" s="68"/>
      <c r="L70" s="103"/>
      <c r="M70" s="168">
        <f t="shared" si="53"/>
        <v>0</v>
      </c>
      <c r="N70" s="105">
        <v>150000</v>
      </c>
      <c r="O70" s="106">
        <f t="shared" si="54"/>
        <v>0</v>
      </c>
      <c r="P70" s="106">
        <f t="shared" si="54"/>
        <v>0</v>
      </c>
      <c r="Q70" s="106">
        <f t="shared" si="54"/>
        <v>0</v>
      </c>
      <c r="R70" s="106">
        <f t="shared" si="54"/>
        <v>0</v>
      </c>
      <c r="S70" s="106">
        <f t="shared" si="54"/>
        <v>0</v>
      </c>
      <c r="T70" s="107">
        <f t="shared" si="55"/>
        <v>0</v>
      </c>
      <c r="U70" s="212">
        <f t="shared" si="56"/>
        <v>0</v>
      </c>
      <c r="V70" s="204">
        <f t="shared" si="50"/>
        <v>0</v>
      </c>
      <c r="W70" s="204">
        <f t="shared" si="50"/>
        <v>0</v>
      </c>
      <c r="X70" s="213">
        <f t="shared" si="50"/>
        <v>0</v>
      </c>
      <c r="Y70" s="109">
        <f t="shared" si="51"/>
        <v>0</v>
      </c>
      <c r="Z70" s="110">
        <f t="shared" si="51"/>
        <v>0</v>
      </c>
      <c r="AA70" s="110">
        <f t="shared" si="51"/>
        <v>0</v>
      </c>
      <c r="AB70" s="110">
        <f t="shared" si="51"/>
        <v>0</v>
      </c>
      <c r="AC70" s="111">
        <f t="shared" si="51"/>
        <v>0</v>
      </c>
      <c r="AD70" s="108">
        <f t="shared" si="52"/>
        <v>0</v>
      </c>
    </row>
    <row r="71" spans="2:30" x14ac:dyDescent="0.3">
      <c r="B71" s="278" t="s">
        <v>247</v>
      </c>
      <c r="C71" s="295"/>
      <c r="D71" s="101" t="s">
        <v>27</v>
      </c>
      <c r="E71" s="101" t="s">
        <v>127</v>
      </c>
      <c r="F71" s="102"/>
      <c r="G71" s="101" t="s">
        <v>40</v>
      </c>
      <c r="H71" s="103">
        <v>1</v>
      </c>
      <c r="I71" s="103">
        <v>1</v>
      </c>
      <c r="J71" s="68">
        <v>1</v>
      </c>
      <c r="K71" s="103"/>
      <c r="L71" s="166"/>
      <c r="M71" s="168">
        <f t="shared" si="53"/>
        <v>3</v>
      </c>
      <c r="N71" s="105">
        <v>150000</v>
      </c>
      <c r="O71" s="106">
        <f t="shared" si="54"/>
        <v>150000</v>
      </c>
      <c r="P71" s="106">
        <f t="shared" si="54"/>
        <v>150000</v>
      </c>
      <c r="Q71" s="106">
        <f t="shared" si="54"/>
        <v>150000</v>
      </c>
      <c r="R71" s="106">
        <f t="shared" si="54"/>
        <v>0</v>
      </c>
      <c r="S71" s="106">
        <f t="shared" si="54"/>
        <v>0</v>
      </c>
      <c r="T71" s="107">
        <f t="shared" si="55"/>
        <v>450000</v>
      </c>
      <c r="U71" s="212">
        <f t="shared" si="56"/>
        <v>0</v>
      </c>
      <c r="V71" s="204">
        <f t="shared" si="50"/>
        <v>0</v>
      </c>
      <c r="W71" s="204">
        <f t="shared" si="50"/>
        <v>450000</v>
      </c>
      <c r="X71" s="213">
        <f t="shared" si="50"/>
        <v>0</v>
      </c>
      <c r="Y71" s="109">
        <f t="shared" si="51"/>
        <v>73500000</v>
      </c>
      <c r="Z71" s="110">
        <f t="shared" si="51"/>
        <v>73500000</v>
      </c>
      <c r="AA71" s="110">
        <f t="shared" si="51"/>
        <v>73500000</v>
      </c>
      <c r="AB71" s="110">
        <f t="shared" si="51"/>
        <v>0</v>
      </c>
      <c r="AC71" s="111">
        <f t="shared" si="51"/>
        <v>0</v>
      </c>
      <c r="AD71" s="108">
        <f t="shared" si="52"/>
        <v>220500000</v>
      </c>
    </row>
    <row r="72" spans="2:30" ht="15" thickBot="1" x14ac:dyDescent="0.35">
      <c r="B72" s="278" t="s">
        <v>247</v>
      </c>
      <c r="C72" s="296"/>
      <c r="D72" s="85" t="s">
        <v>28</v>
      </c>
      <c r="E72" s="85" t="s">
        <v>127</v>
      </c>
      <c r="F72" s="86"/>
      <c r="G72" s="85" t="s">
        <v>40</v>
      </c>
      <c r="H72" s="69"/>
      <c r="I72" s="69"/>
      <c r="J72" s="69"/>
      <c r="K72" s="167"/>
      <c r="L72" s="69"/>
      <c r="M72" s="169">
        <f>SUM(H72:L72)</f>
        <v>0</v>
      </c>
      <c r="N72" s="82">
        <v>150000</v>
      </c>
      <c r="O72" s="58">
        <f t="shared" si="54"/>
        <v>0</v>
      </c>
      <c r="P72" s="58">
        <f t="shared" si="54"/>
        <v>0</v>
      </c>
      <c r="Q72" s="58">
        <f t="shared" si="54"/>
        <v>0</v>
      </c>
      <c r="R72" s="58">
        <f t="shared" si="54"/>
        <v>0</v>
      </c>
      <c r="S72" s="58">
        <f t="shared" si="54"/>
        <v>0</v>
      </c>
      <c r="T72" s="78">
        <f t="shared" si="55"/>
        <v>0</v>
      </c>
      <c r="U72" s="214">
        <f t="shared" si="56"/>
        <v>0</v>
      </c>
      <c r="V72" s="215">
        <f t="shared" si="50"/>
        <v>0</v>
      </c>
      <c r="W72" s="215">
        <f t="shared" si="50"/>
        <v>0</v>
      </c>
      <c r="X72" s="216">
        <f t="shared" si="50"/>
        <v>0</v>
      </c>
      <c r="Y72" s="63">
        <f t="shared" si="51"/>
        <v>0</v>
      </c>
      <c r="Z72" s="64">
        <f t="shared" si="51"/>
        <v>0</v>
      </c>
      <c r="AA72" s="64">
        <f t="shared" si="51"/>
        <v>0</v>
      </c>
      <c r="AB72" s="64">
        <f t="shared" si="51"/>
        <v>0</v>
      </c>
      <c r="AC72" s="65">
        <f t="shared" si="51"/>
        <v>0</v>
      </c>
      <c r="AD72" s="66">
        <f t="shared" si="52"/>
        <v>0</v>
      </c>
    </row>
    <row r="73" spans="2:30" ht="15" thickBot="1" x14ac:dyDescent="0.35">
      <c r="C73" s="16"/>
      <c r="D73" s="9"/>
      <c r="E73" s="9"/>
      <c r="F73" s="9"/>
      <c r="G73" s="9"/>
      <c r="H73" s="9"/>
      <c r="I73" s="9"/>
      <c r="J73" s="5"/>
      <c r="K73" s="5"/>
      <c r="L73" s="5"/>
      <c r="M73" s="5"/>
      <c r="N73" s="4"/>
      <c r="O73" s="39"/>
      <c r="P73" s="39"/>
      <c r="Q73" s="40"/>
      <c r="R73" s="40"/>
      <c r="S73" s="40"/>
      <c r="T73" s="41"/>
      <c r="U73" s="41"/>
      <c r="V73" s="41"/>
      <c r="W73" s="41"/>
      <c r="X73" s="41"/>
      <c r="Y73" s="50"/>
      <c r="Z73" s="51"/>
      <c r="AA73" s="51"/>
      <c r="AB73" s="51"/>
      <c r="AC73" s="51"/>
      <c r="AD73" s="51"/>
    </row>
    <row r="74" spans="2:30" s="45" customFormat="1" ht="15" thickBot="1" x14ac:dyDescent="0.35">
      <c r="C74" s="47"/>
      <c r="D74" s="46"/>
      <c r="E74" s="46"/>
      <c r="F74" s="46"/>
      <c r="G74" s="46"/>
      <c r="H74" s="46"/>
      <c r="I74" s="46"/>
      <c r="J74" s="46"/>
      <c r="K74" s="46"/>
      <c r="L74" s="116"/>
      <c r="M74" s="117"/>
      <c r="N74" s="118" t="s">
        <v>113</v>
      </c>
      <c r="O74" s="112">
        <f>SUM(O68:O72)</f>
        <v>330000</v>
      </c>
      <c r="P74" s="113">
        <f>SUM(P68:P72)</f>
        <v>455000</v>
      </c>
      <c r="Q74" s="113">
        <f>SUM(Q68:Q72)</f>
        <v>525000</v>
      </c>
      <c r="R74" s="113">
        <f>SUM(R68:R72)</f>
        <v>0</v>
      </c>
      <c r="S74" s="114">
        <f>SUM(S68:S72)</f>
        <v>0</v>
      </c>
      <c r="T74" s="79">
        <f>SUM(O74:S74)</f>
        <v>1310000</v>
      </c>
      <c r="U74" s="203">
        <f>SUM(U68:U72)</f>
        <v>0</v>
      </c>
      <c r="V74" s="205">
        <f t="shared" ref="V74:X74" si="57">SUM(V68:V72)</f>
        <v>0</v>
      </c>
      <c r="W74" s="205">
        <f>SUM(W68:W72)</f>
        <v>1310000</v>
      </c>
      <c r="X74" s="206">
        <f t="shared" si="57"/>
        <v>0</v>
      </c>
      <c r="Y74" s="95">
        <f>SUM(Y68:Y72)</f>
        <v>161700000</v>
      </c>
      <c r="Z74" s="96">
        <f t="shared" ref="Z74:AC74" si="58">SUM(Z68:Z72)</f>
        <v>222950000</v>
      </c>
      <c r="AA74" s="96">
        <f t="shared" si="58"/>
        <v>257250000</v>
      </c>
      <c r="AB74" s="96">
        <f t="shared" si="58"/>
        <v>0</v>
      </c>
      <c r="AC74" s="96">
        <f t="shared" si="58"/>
        <v>0</v>
      </c>
      <c r="AD74" s="100">
        <f>SUM(Y74:AC74)</f>
        <v>641900000</v>
      </c>
    </row>
    <row r="75" spans="2:30" s="2" customFormat="1" x14ac:dyDescent="0.3">
      <c r="C75" s="16"/>
      <c r="D75" s="9"/>
      <c r="E75" s="9"/>
      <c r="F75" s="9"/>
      <c r="G75" s="9"/>
      <c r="H75" s="9"/>
      <c r="I75" s="9"/>
      <c r="J75" s="5"/>
      <c r="K75" s="5"/>
      <c r="L75" s="5"/>
      <c r="M75" s="5"/>
      <c r="N75" s="4"/>
      <c r="O75" s="41"/>
      <c r="P75" s="41"/>
      <c r="Q75" s="41"/>
      <c r="R75" s="41"/>
      <c r="S75" s="41"/>
      <c r="T75" s="42"/>
      <c r="U75" s="42"/>
      <c r="V75" s="42"/>
      <c r="W75" s="42"/>
      <c r="X75" s="42"/>
      <c r="Y75" s="53"/>
      <c r="Z75" s="53"/>
      <c r="AA75" s="53"/>
      <c r="AB75" s="53"/>
      <c r="AC75" s="53"/>
      <c r="AD75" s="51">
        <f>AD74/$Y$15</f>
        <v>1310000</v>
      </c>
    </row>
    <row r="76" spans="2:30" x14ac:dyDescent="0.3">
      <c r="C76" s="16"/>
      <c r="D76" s="9"/>
      <c r="E76" s="9"/>
      <c r="F76" s="9"/>
      <c r="G76" s="9"/>
      <c r="H76" s="9"/>
      <c r="I76" s="9"/>
      <c r="J76" s="5"/>
      <c r="K76" s="5"/>
      <c r="L76" s="5"/>
      <c r="M76" s="5"/>
      <c r="N76" s="4"/>
      <c r="O76" s="41"/>
      <c r="P76" s="41"/>
      <c r="Q76" s="41"/>
      <c r="R76" s="41"/>
      <c r="S76" s="41"/>
      <c r="T76" s="42"/>
      <c r="U76" s="42"/>
      <c r="V76" s="42"/>
      <c r="W76" s="42"/>
      <c r="X76" s="42"/>
      <c r="Y76" s="50"/>
      <c r="Z76" s="51"/>
      <c r="AA76" s="51"/>
      <c r="AB76" s="51"/>
      <c r="AC76" s="51"/>
      <c r="AD76" s="51"/>
    </row>
    <row r="77" spans="2:30" ht="15" thickBot="1" x14ac:dyDescent="0.35">
      <c r="C77" s="16"/>
      <c r="D77" s="9"/>
      <c r="E77" s="9"/>
      <c r="F77" s="9"/>
      <c r="G77" s="9"/>
      <c r="H77" s="9"/>
      <c r="I77" s="9"/>
      <c r="J77" s="5"/>
      <c r="K77" s="5"/>
      <c r="L77" s="5"/>
      <c r="M77" s="5"/>
      <c r="N77" s="4"/>
      <c r="O77" s="41"/>
      <c r="P77" s="41"/>
      <c r="Q77" s="41"/>
      <c r="R77" s="41"/>
      <c r="S77" s="41"/>
      <c r="T77" s="42"/>
      <c r="U77" s="42"/>
      <c r="V77" s="42"/>
      <c r="W77" s="42"/>
      <c r="X77" s="42"/>
      <c r="Y77" s="50"/>
      <c r="Z77" s="51"/>
      <c r="AA77" s="51"/>
      <c r="AB77" s="51"/>
      <c r="AC77" s="51"/>
      <c r="AD77" s="51"/>
    </row>
    <row r="78" spans="2:30" ht="29.4" thickBot="1" x14ac:dyDescent="0.35">
      <c r="C78" s="120"/>
      <c r="D78" s="121"/>
      <c r="E78" s="121"/>
      <c r="F78" s="121"/>
      <c r="G78" s="121"/>
      <c r="H78" s="121"/>
      <c r="I78" s="121"/>
      <c r="J78" s="122"/>
      <c r="K78" s="122"/>
      <c r="L78" s="122"/>
      <c r="M78" s="122"/>
      <c r="N78" s="123"/>
      <c r="O78" s="129" t="s">
        <v>74</v>
      </c>
      <c r="P78" s="129" t="s">
        <v>48</v>
      </c>
      <c r="Q78" s="129" t="s">
        <v>75</v>
      </c>
      <c r="R78" s="129" t="s">
        <v>76</v>
      </c>
      <c r="S78" s="130" t="s">
        <v>77</v>
      </c>
      <c r="T78" s="134" t="s">
        <v>64</v>
      </c>
      <c r="U78" s="200"/>
      <c r="V78" s="200"/>
      <c r="W78" s="200"/>
      <c r="X78" s="200"/>
      <c r="Y78" s="52" t="s">
        <v>74</v>
      </c>
      <c r="Z78" s="52" t="s">
        <v>48</v>
      </c>
      <c r="AA78" s="52" t="s">
        <v>75</v>
      </c>
      <c r="AB78" s="52" t="s">
        <v>76</v>
      </c>
      <c r="AC78" s="52" t="s">
        <v>77</v>
      </c>
      <c r="AD78" s="54" t="s">
        <v>0</v>
      </c>
    </row>
    <row r="79" spans="2:30" s="45" customFormat="1" ht="15" thickBot="1" x14ac:dyDescent="0.35">
      <c r="C79" s="124"/>
      <c r="D79" s="125"/>
      <c r="E79" s="125"/>
      <c r="F79" s="125"/>
      <c r="G79" s="125"/>
      <c r="H79" s="125"/>
      <c r="I79" s="125"/>
      <c r="J79" s="125"/>
      <c r="K79" s="125"/>
      <c r="L79" s="119"/>
      <c r="M79" s="126"/>
      <c r="N79" s="127" t="s">
        <v>114</v>
      </c>
      <c r="O79" s="131">
        <f>O74+O64+O13+O52+O35</f>
        <v>2714925</v>
      </c>
      <c r="P79" s="132">
        <f>P74+P64+P13+P52+P35</f>
        <v>7641025</v>
      </c>
      <c r="Q79" s="132">
        <f>Q74+Q64+Q13+Q52+Q35</f>
        <v>1560125</v>
      </c>
      <c r="R79" s="132">
        <f>R74+R64+R13+R52+R35</f>
        <v>630750</v>
      </c>
      <c r="S79" s="133">
        <f>S74+S64+S13+S52+S35</f>
        <v>330750</v>
      </c>
      <c r="T79" s="128">
        <f>SUM(O79:S79)</f>
        <v>12877575</v>
      </c>
      <c r="U79" s="131">
        <f>SUM(U74,U64,U13,U52,U35)</f>
        <v>500000</v>
      </c>
      <c r="V79" s="132">
        <f>SUM(V74,V64,V13,V52,V35)</f>
        <v>1200000</v>
      </c>
      <c r="W79" s="132">
        <f>SUM(W74,W64,W13,W52,W35)</f>
        <v>10177575</v>
      </c>
      <c r="X79" s="132">
        <f>SUM(X74,X64,X13,X52,X35)</f>
        <v>1000000</v>
      </c>
      <c r="Y79" s="95" t="e">
        <f>Y74+Y64+Y13+Y52+Y35</f>
        <v>#VALUE!</v>
      </c>
      <c r="Z79" s="96" t="e">
        <f>Z74+Z64+Z13+Z52+Z35</f>
        <v>#VALUE!</v>
      </c>
      <c r="AA79" s="96" t="e">
        <f>AA74+AA64+AA13+AA52+AA35</f>
        <v>#VALUE!</v>
      </c>
      <c r="AB79" s="96" t="e">
        <f>AB74+AB64+AB13+AB52+AB35</f>
        <v>#VALUE!</v>
      </c>
      <c r="AC79" s="96" t="e">
        <f>AC74+AC64+AC13+AC52+AC35</f>
        <v>#VALUE!</v>
      </c>
      <c r="AD79" s="100" t="e">
        <f>SUM(Y79:AC79)</f>
        <v>#VALUE!</v>
      </c>
    </row>
    <row r="80" spans="2:30" x14ac:dyDescent="0.3">
      <c r="C80" s="2"/>
      <c r="D80" s="2"/>
      <c r="E80" s="2"/>
      <c r="F80" s="2"/>
      <c r="G80" s="2"/>
      <c r="H80" s="2"/>
      <c r="I80" s="2"/>
      <c r="J80" s="5"/>
      <c r="K80" s="5"/>
      <c r="L80" s="5"/>
      <c r="M80" s="5"/>
      <c r="N80" s="4"/>
      <c r="O80" s="39"/>
      <c r="P80" s="39"/>
      <c r="Q80" s="39"/>
      <c r="R80" s="39"/>
      <c r="S80" s="39"/>
      <c r="T80" s="39"/>
      <c r="U80" s="39"/>
      <c r="V80" s="39"/>
      <c r="W80" s="39"/>
      <c r="X80" s="39"/>
      <c r="Y80" s="55"/>
      <c r="Z80" s="51"/>
      <c r="AA80" s="51"/>
      <c r="AB80" s="51"/>
      <c r="AC80" s="51"/>
      <c r="AD80" s="51" t="e">
        <f>AD79/$Y$15</f>
        <v>#VALUE!</v>
      </c>
    </row>
    <row r="81" spans="2:30" ht="15" thickBot="1" x14ac:dyDescent="0.35">
      <c r="C81" s="2"/>
      <c r="D81" s="2"/>
      <c r="E81" s="2"/>
      <c r="F81" s="2"/>
      <c r="G81" s="2"/>
      <c r="H81" s="2"/>
      <c r="I81" s="2"/>
      <c r="J81" s="5"/>
      <c r="K81" s="5"/>
      <c r="L81" s="5"/>
      <c r="M81" s="5"/>
      <c r="N81" s="4"/>
      <c r="O81" s="39"/>
      <c r="P81" s="39"/>
      <c r="Q81" s="39"/>
      <c r="R81" s="39"/>
      <c r="S81" s="39"/>
      <c r="T81" s="39"/>
      <c r="U81" s="39"/>
      <c r="V81" s="39"/>
      <c r="W81" s="39"/>
      <c r="X81" s="39"/>
      <c r="Y81" s="55"/>
      <c r="Z81" s="51"/>
      <c r="AA81" s="51"/>
      <c r="AB81" s="51"/>
      <c r="AC81" s="51"/>
      <c r="AD81" s="51"/>
    </row>
    <row r="82" spans="2:30" s="89" customFormat="1" ht="29.4" thickBot="1" x14ac:dyDescent="0.35">
      <c r="C82" s="94" t="s">
        <v>104</v>
      </c>
      <c r="D82" s="93" t="s">
        <v>7</v>
      </c>
      <c r="E82" s="93"/>
      <c r="F82" s="93"/>
      <c r="G82" s="93" t="s">
        <v>34</v>
      </c>
      <c r="H82" s="90">
        <v>2021</v>
      </c>
      <c r="I82" s="90">
        <v>2022</v>
      </c>
      <c r="J82" s="90">
        <v>2023</v>
      </c>
      <c r="K82" s="90">
        <v>2024</v>
      </c>
      <c r="L82" s="90">
        <v>2025</v>
      </c>
      <c r="M82" s="87" t="s">
        <v>45</v>
      </c>
      <c r="N82" s="80" t="s">
        <v>46</v>
      </c>
      <c r="O82" s="91" t="s">
        <v>74</v>
      </c>
      <c r="P82" s="91" t="s">
        <v>48</v>
      </c>
      <c r="Q82" s="91" t="s">
        <v>75</v>
      </c>
      <c r="R82" s="91" t="s">
        <v>76</v>
      </c>
      <c r="S82" s="91" t="s">
        <v>77</v>
      </c>
      <c r="T82" s="88" t="s">
        <v>94</v>
      </c>
      <c r="U82" s="217"/>
      <c r="V82" s="218"/>
      <c r="W82" s="218"/>
      <c r="X82" s="219"/>
      <c r="Y82" s="92" t="s">
        <v>74</v>
      </c>
      <c r="Z82" s="92" t="s">
        <v>48</v>
      </c>
      <c r="AA82" s="92" t="s">
        <v>75</v>
      </c>
      <c r="AB82" s="92" t="s">
        <v>76</v>
      </c>
      <c r="AC82" s="97" t="s">
        <v>77</v>
      </c>
      <c r="AD82" s="99" t="s">
        <v>8</v>
      </c>
    </row>
    <row r="83" spans="2:30" x14ac:dyDescent="0.3">
      <c r="B83" s="278">
        <v>4.2</v>
      </c>
      <c r="C83" s="295" t="s">
        <v>57</v>
      </c>
      <c r="D83" s="83" t="s">
        <v>24</v>
      </c>
      <c r="E83" s="83" t="s">
        <v>130</v>
      </c>
      <c r="F83" s="84"/>
      <c r="G83" s="83" t="s">
        <v>40</v>
      </c>
      <c r="H83" s="178"/>
      <c r="I83" s="179"/>
      <c r="J83" s="179"/>
      <c r="K83" s="179"/>
      <c r="L83" s="179"/>
      <c r="M83" s="179"/>
      <c r="N83" s="170">
        <v>7.0000000000000007E-2</v>
      </c>
      <c r="O83" s="57">
        <v>0</v>
      </c>
      <c r="P83" s="57">
        <f>$N83*O35+O83</f>
        <v>48195.000000000007</v>
      </c>
      <c r="Q83" s="57">
        <f>$N83*P35+P83</f>
        <v>312130</v>
      </c>
      <c r="R83" s="57">
        <f>$N83*Q35+Q83</f>
        <v>320005</v>
      </c>
      <c r="S83" s="57">
        <f>$N83*R35+R83</f>
        <v>325255</v>
      </c>
      <c r="T83" s="77">
        <f t="shared" ref="T83:T84" si="59">SUM(O83:S83)</f>
        <v>1005585</v>
      </c>
      <c r="U83" s="212">
        <f>IF($E83=U$16,$T83,0)</f>
        <v>0</v>
      </c>
      <c r="V83" s="204">
        <f t="shared" ref="V83:X84" si="60">IF($E83=V$16,$T83,0)</f>
        <v>0</v>
      </c>
      <c r="W83" s="204">
        <f t="shared" si="60"/>
        <v>0</v>
      </c>
      <c r="X83" s="213">
        <f t="shared" si="60"/>
        <v>1005585</v>
      </c>
      <c r="Y83" s="59">
        <f t="shared" ref="Y83:AC84" si="61">O83*$Y$15</f>
        <v>0</v>
      </c>
      <c r="Z83" s="60">
        <f t="shared" si="61"/>
        <v>23615550.000000004</v>
      </c>
      <c r="AA83" s="60">
        <f t="shared" si="61"/>
        <v>152943700</v>
      </c>
      <c r="AB83" s="60">
        <f t="shared" si="61"/>
        <v>156802450</v>
      </c>
      <c r="AC83" s="61">
        <f t="shared" si="61"/>
        <v>159374950</v>
      </c>
      <c r="AD83" s="98">
        <f t="shared" ref="AD83:AD84" si="62">SUM(Y83:AC83)</f>
        <v>492736650</v>
      </c>
    </row>
    <row r="84" spans="2:30" ht="15" thickBot="1" x14ac:dyDescent="0.35">
      <c r="B84" s="278">
        <v>4.2</v>
      </c>
      <c r="C84" s="296"/>
      <c r="D84" s="85" t="s">
        <v>25</v>
      </c>
      <c r="E84" s="85" t="s">
        <v>130</v>
      </c>
      <c r="F84" s="86"/>
      <c r="G84" s="85" t="s">
        <v>40</v>
      </c>
      <c r="H84" s="183"/>
      <c r="I84" s="184"/>
      <c r="J84" s="184"/>
      <c r="K84" s="184"/>
      <c r="L84" s="184"/>
      <c r="M84" s="185"/>
      <c r="N84" s="171">
        <v>7.0000000000000007E-2</v>
      </c>
      <c r="O84" s="58">
        <v>0</v>
      </c>
      <c r="P84" s="58">
        <f>$N84*O52+O84</f>
        <v>56000.000000000007</v>
      </c>
      <c r="Q84" s="58">
        <f>$N84*P52+P84</f>
        <v>203000</v>
      </c>
      <c r="R84" s="58">
        <f>$N84*Q52+Q84</f>
        <v>224000</v>
      </c>
      <c r="S84" s="58">
        <f>$N84*R52+R84</f>
        <v>224000</v>
      </c>
      <c r="T84" s="78">
        <f t="shared" si="59"/>
        <v>707000</v>
      </c>
      <c r="U84" s="214">
        <f>IF($E84=U$16,$T84,0)</f>
        <v>0</v>
      </c>
      <c r="V84" s="215">
        <f t="shared" si="60"/>
        <v>0</v>
      </c>
      <c r="W84" s="215">
        <f t="shared" si="60"/>
        <v>0</v>
      </c>
      <c r="X84" s="216">
        <f t="shared" si="60"/>
        <v>707000</v>
      </c>
      <c r="Y84" s="63">
        <f t="shared" si="61"/>
        <v>0</v>
      </c>
      <c r="Z84" s="64">
        <f t="shared" si="61"/>
        <v>27440000.000000004</v>
      </c>
      <c r="AA84" s="64">
        <f t="shared" si="61"/>
        <v>99470000</v>
      </c>
      <c r="AB84" s="64">
        <f t="shared" si="61"/>
        <v>109760000</v>
      </c>
      <c r="AC84" s="65">
        <f t="shared" si="61"/>
        <v>109760000</v>
      </c>
      <c r="AD84" s="66">
        <f t="shared" si="62"/>
        <v>346430000</v>
      </c>
    </row>
    <row r="85" spans="2:30" ht="15" thickBot="1" x14ac:dyDescent="0.35">
      <c r="C85" s="16"/>
      <c r="D85" s="9"/>
      <c r="E85" s="9"/>
      <c r="F85" s="9"/>
      <c r="G85" s="9"/>
      <c r="H85" s="9"/>
      <c r="I85" s="9"/>
      <c r="J85" s="5"/>
      <c r="K85" s="5"/>
      <c r="L85" s="5"/>
      <c r="M85" s="5"/>
      <c r="N85" s="4"/>
      <c r="O85" s="39"/>
      <c r="P85" s="39"/>
      <c r="Q85" s="40"/>
      <c r="R85" s="40"/>
      <c r="S85" s="40"/>
      <c r="T85" s="41"/>
      <c r="U85" s="41"/>
      <c r="V85" s="41"/>
      <c r="W85" s="41"/>
      <c r="X85" s="41"/>
      <c r="Y85" s="50"/>
      <c r="Z85" s="51"/>
      <c r="AA85" s="51"/>
      <c r="AB85" s="51"/>
      <c r="AC85" s="51"/>
      <c r="AD85" s="51"/>
    </row>
    <row r="86" spans="2:30" s="45" customFormat="1" ht="15" thickBot="1" x14ac:dyDescent="0.35">
      <c r="C86" s="47"/>
      <c r="D86" s="46"/>
      <c r="E86" s="46"/>
      <c r="F86" s="46"/>
      <c r="G86" s="46"/>
      <c r="H86" s="46"/>
      <c r="I86" s="46"/>
      <c r="J86" s="46"/>
      <c r="K86" s="46"/>
      <c r="L86" s="116"/>
      <c r="M86" s="117"/>
      <c r="N86" s="118" t="s">
        <v>115</v>
      </c>
      <c r="O86" s="112">
        <f>SUM(O83:O84)</f>
        <v>0</v>
      </c>
      <c r="P86" s="113">
        <f>SUM(P83:P84)</f>
        <v>104195.00000000001</v>
      </c>
      <c r="Q86" s="113">
        <f>SUM(Q83:Q84)</f>
        <v>515130</v>
      </c>
      <c r="R86" s="113">
        <f>SUM(R83:R84)</f>
        <v>544005</v>
      </c>
      <c r="S86" s="114">
        <f>SUM(S83:S84)</f>
        <v>549255</v>
      </c>
      <c r="T86" s="79">
        <f>SUM(O86:S86)</f>
        <v>1712585</v>
      </c>
      <c r="U86" s="203">
        <f>SUM(U83:U84)</f>
        <v>0</v>
      </c>
      <c r="V86" s="205">
        <f t="shared" ref="V86:X86" si="63">SUM(V83:V84)</f>
        <v>0</v>
      </c>
      <c r="W86" s="205">
        <f t="shared" si="63"/>
        <v>0</v>
      </c>
      <c r="X86" s="206">
        <f t="shared" si="63"/>
        <v>1712585</v>
      </c>
      <c r="Y86" s="95">
        <f>SUM(Y83:Y84)</f>
        <v>0</v>
      </c>
      <c r="Z86" s="96">
        <f t="shared" ref="Z86:AC86" si="64">SUM(Z83:Z84)</f>
        <v>51055550.000000007</v>
      </c>
      <c r="AA86" s="96">
        <f t="shared" si="64"/>
        <v>252413700</v>
      </c>
      <c r="AB86" s="96">
        <f t="shared" si="64"/>
        <v>266562450</v>
      </c>
      <c r="AC86" s="96">
        <f t="shared" si="64"/>
        <v>269134950</v>
      </c>
      <c r="AD86" s="100">
        <f>SUM(Y86:AC86)</f>
        <v>839166650</v>
      </c>
    </row>
    <row r="87" spans="2:30" x14ac:dyDescent="0.3">
      <c r="C87" s="2"/>
      <c r="D87" s="2"/>
      <c r="E87" s="2"/>
      <c r="F87" s="2"/>
      <c r="G87" s="2"/>
      <c r="H87" s="2"/>
      <c r="I87" s="2"/>
      <c r="J87" s="5"/>
      <c r="K87" s="5"/>
      <c r="L87" s="5"/>
      <c r="M87" s="5"/>
      <c r="N87" s="4"/>
      <c r="O87" s="39"/>
      <c r="P87" s="39"/>
      <c r="Q87" s="39"/>
      <c r="R87" s="39"/>
      <c r="S87" s="39"/>
      <c r="T87" s="39"/>
      <c r="U87" s="39"/>
      <c r="V87" s="39"/>
      <c r="W87" s="39"/>
      <c r="X87" s="39"/>
      <c r="Y87" s="55"/>
      <c r="Z87" s="51"/>
      <c r="AA87" s="51"/>
      <c r="AB87" s="51"/>
      <c r="AC87" s="51"/>
      <c r="AD87" s="51">
        <f>AD86/$Y$15</f>
        <v>1712585</v>
      </c>
    </row>
    <row r="88" spans="2:30" ht="15" thickBot="1" x14ac:dyDescent="0.35">
      <c r="C88" s="2"/>
      <c r="D88" s="2"/>
      <c r="E88" s="2"/>
      <c r="F88" s="2"/>
      <c r="G88" s="2"/>
      <c r="H88" s="2"/>
      <c r="I88" s="2"/>
      <c r="J88" s="5"/>
      <c r="K88" s="5"/>
      <c r="L88" s="5"/>
      <c r="M88" s="5"/>
      <c r="N88" s="4"/>
      <c r="O88" s="39"/>
      <c r="P88" s="39"/>
      <c r="Q88" s="39"/>
      <c r="R88" s="39"/>
      <c r="S88" s="39"/>
      <c r="T88" s="39"/>
      <c r="U88" s="39"/>
      <c r="V88" s="39"/>
      <c r="W88" s="39"/>
      <c r="X88" s="39"/>
      <c r="Y88" s="55"/>
      <c r="Z88" s="51"/>
      <c r="AA88" s="51"/>
      <c r="AB88" s="51"/>
      <c r="AC88" s="51"/>
      <c r="AD88" s="51"/>
    </row>
    <row r="89" spans="2:30" ht="30" thickTop="1" thickBot="1" x14ac:dyDescent="0.35">
      <c r="C89" s="120"/>
      <c r="D89" s="121"/>
      <c r="E89" s="121"/>
      <c r="F89" s="121"/>
      <c r="G89" s="121"/>
      <c r="H89" s="121"/>
      <c r="I89" s="121"/>
      <c r="J89" s="122"/>
      <c r="K89" s="122"/>
      <c r="L89" s="122"/>
      <c r="M89" s="122"/>
      <c r="N89" s="123"/>
      <c r="O89" s="43" t="s">
        <v>74</v>
      </c>
      <c r="P89" s="43" t="s">
        <v>48</v>
      </c>
      <c r="Q89" s="43" t="s">
        <v>75</v>
      </c>
      <c r="R89" s="43" t="s">
        <v>76</v>
      </c>
      <c r="S89" s="43" t="s">
        <v>77</v>
      </c>
      <c r="T89" s="115" t="s">
        <v>95</v>
      </c>
      <c r="U89" s="217"/>
      <c r="V89" s="218"/>
      <c r="W89" s="218"/>
      <c r="X89" s="219"/>
      <c r="Y89" s="56" t="s">
        <v>74</v>
      </c>
      <c r="Z89" s="56" t="s">
        <v>48</v>
      </c>
      <c r="AA89" s="56" t="s">
        <v>75</v>
      </c>
      <c r="AB89" s="56" t="s">
        <v>76</v>
      </c>
      <c r="AC89" s="56" t="s">
        <v>77</v>
      </c>
      <c r="AD89" s="54" t="s">
        <v>0</v>
      </c>
    </row>
    <row r="90" spans="2:30" s="45" customFormat="1" ht="15.6" thickTop="1" thickBot="1" x14ac:dyDescent="0.35">
      <c r="C90" s="124"/>
      <c r="D90" s="125"/>
      <c r="E90" s="125"/>
      <c r="F90" s="125"/>
      <c r="G90" s="125"/>
      <c r="H90" s="125"/>
      <c r="I90" s="125"/>
      <c r="J90" s="125"/>
      <c r="K90" s="125"/>
      <c r="L90" s="119"/>
      <c r="M90" s="126"/>
      <c r="N90" s="127" t="s">
        <v>116</v>
      </c>
      <c r="O90" s="131">
        <f t="shared" ref="O90:AC90" si="65">O86+O79</f>
        <v>2714925</v>
      </c>
      <c r="P90" s="132">
        <f t="shared" si="65"/>
        <v>7745220</v>
      </c>
      <c r="Q90" s="132">
        <f t="shared" si="65"/>
        <v>2075255</v>
      </c>
      <c r="R90" s="132">
        <f t="shared" si="65"/>
        <v>1174755</v>
      </c>
      <c r="S90" s="133">
        <f t="shared" si="65"/>
        <v>880005</v>
      </c>
      <c r="T90" s="115">
        <f>T86+T79</f>
        <v>14590160</v>
      </c>
      <c r="U90" s="203">
        <f t="shared" ref="U90:X90" si="66">U86+U79</f>
        <v>500000</v>
      </c>
      <c r="V90" s="205">
        <f t="shared" si="66"/>
        <v>1200000</v>
      </c>
      <c r="W90" s="205">
        <f t="shared" si="66"/>
        <v>10177575</v>
      </c>
      <c r="X90" s="206">
        <f t="shared" si="66"/>
        <v>2712585</v>
      </c>
      <c r="Y90" s="95" t="e">
        <f t="shared" si="65"/>
        <v>#VALUE!</v>
      </c>
      <c r="Z90" s="96" t="e">
        <f t="shared" si="65"/>
        <v>#VALUE!</v>
      </c>
      <c r="AA90" s="96" t="e">
        <f t="shared" si="65"/>
        <v>#VALUE!</v>
      </c>
      <c r="AB90" s="96" t="e">
        <f t="shared" si="65"/>
        <v>#VALUE!</v>
      </c>
      <c r="AC90" s="96" t="e">
        <f t="shared" si="65"/>
        <v>#VALUE!</v>
      </c>
      <c r="AD90" s="100" t="e">
        <f>SUM(Y90:AC90)</f>
        <v>#VALUE!</v>
      </c>
    </row>
    <row r="91" spans="2:30" s="2" customFormat="1" x14ac:dyDescent="0.3">
      <c r="C91" s="16"/>
      <c r="D91" s="9"/>
      <c r="E91" s="9"/>
      <c r="F91" s="9"/>
      <c r="G91" s="9"/>
      <c r="H91" s="9"/>
      <c r="I91" s="9"/>
      <c r="J91" s="5"/>
      <c r="K91" s="5"/>
      <c r="L91" s="5"/>
      <c r="M91" s="5"/>
      <c r="N91" s="4"/>
      <c r="O91" s="41"/>
      <c r="P91" s="41"/>
      <c r="Q91" s="41"/>
      <c r="R91" s="41"/>
      <c r="S91" s="41"/>
      <c r="T91" s="42"/>
      <c r="U91" s="42"/>
      <c r="V91" s="42"/>
      <c r="W91" s="42"/>
      <c r="X91" s="42"/>
      <c r="Y91" s="53"/>
      <c r="Z91" s="53"/>
      <c r="AA91" s="53"/>
      <c r="AB91" s="53"/>
      <c r="AC91" s="53"/>
      <c r="AD91" s="51" t="e">
        <f>AD90/$Y$15</f>
        <v>#VALUE!</v>
      </c>
    </row>
    <row r="92" spans="2:30" ht="15" thickBot="1" x14ac:dyDescent="0.35">
      <c r="N92" s="11"/>
      <c r="O92" s="11"/>
      <c r="P92" s="11"/>
      <c r="Q92" s="11"/>
      <c r="R92" s="11"/>
      <c r="S92" s="11"/>
      <c r="T92" s="11"/>
      <c r="U92" s="11"/>
      <c r="V92" s="11"/>
      <c r="W92" s="11"/>
      <c r="X92" s="11"/>
      <c r="Y92" s="1"/>
      <c r="Z92" s="1"/>
      <c r="AA92" s="1"/>
      <c r="AB92" s="1"/>
      <c r="AC92" s="1"/>
      <c r="AD92" s="1"/>
    </row>
    <row r="93" spans="2:30" s="89" customFormat="1" x14ac:dyDescent="0.3">
      <c r="C93" s="94" t="s">
        <v>108</v>
      </c>
      <c r="D93" s="93" t="s">
        <v>7</v>
      </c>
      <c r="E93" s="93"/>
      <c r="F93" s="93"/>
      <c r="G93" s="93" t="s">
        <v>34</v>
      </c>
      <c r="H93" s="90">
        <v>2021</v>
      </c>
      <c r="I93" s="90">
        <v>2022</v>
      </c>
      <c r="J93" s="90">
        <v>2023</v>
      </c>
      <c r="K93" s="90">
        <v>2024</v>
      </c>
      <c r="L93" s="90">
        <v>2025</v>
      </c>
      <c r="M93" s="87"/>
      <c r="N93" s="80"/>
      <c r="O93" s="91">
        <v>2018</v>
      </c>
      <c r="P93" s="91">
        <v>2019</v>
      </c>
      <c r="Q93" s="91">
        <v>2020</v>
      </c>
      <c r="R93" s="91">
        <v>2021</v>
      </c>
      <c r="S93" s="91">
        <v>2022</v>
      </c>
      <c r="T93" s="88" t="s">
        <v>0</v>
      </c>
      <c r="U93" s="11"/>
      <c r="V93" s="11"/>
      <c r="W93" s="11"/>
      <c r="X93" s="11"/>
    </row>
    <row r="94" spans="2:30" x14ac:dyDescent="0.3">
      <c r="C94" s="295" t="s">
        <v>58</v>
      </c>
      <c r="D94" s="6" t="s">
        <v>59</v>
      </c>
      <c r="E94" s="6"/>
      <c r="F94" s="6"/>
      <c r="G94" s="6" t="s">
        <v>61</v>
      </c>
      <c r="H94" s="32"/>
      <c r="I94" s="33"/>
      <c r="J94" s="33"/>
      <c r="K94" s="33"/>
      <c r="L94" s="33"/>
      <c r="M94" s="29"/>
      <c r="N94" s="26"/>
      <c r="O94" s="26"/>
      <c r="P94" s="26"/>
      <c r="Q94" s="26"/>
      <c r="R94" s="26"/>
      <c r="S94" s="27"/>
      <c r="T94" s="34"/>
      <c r="U94" s="11"/>
      <c r="V94" s="11"/>
      <c r="W94" s="11"/>
      <c r="X94" s="11"/>
      <c r="Y94" s="1"/>
      <c r="Z94" s="1"/>
      <c r="AA94" s="1"/>
      <c r="AB94" s="1"/>
      <c r="AC94" s="1"/>
      <c r="AD94" s="1"/>
    </row>
    <row r="95" spans="2:30" x14ac:dyDescent="0.3">
      <c r="C95" s="295"/>
      <c r="D95" s="6" t="s">
        <v>60</v>
      </c>
      <c r="E95" s="6"/>
      <c r="F95" s="6"/>
      <c r="G95" s="6" t="s">
        <v>62</v>
      </c>
      <c r="H95" s="25"/>
      <c r="I95" s="25"/>
      <c r="J95" s="25"/>
      <c r="K95" s="25"/>
      <c r="L95" s="25"/>
      <c r="M95" s="30"/>
      <c r="N95" s="25"/>
      <c r="O95" s="10">
        <f>H94*H95</f>
        <v>0</v>
      </c>
      <c r="P95" s="10">
        <f t="shared" ref="P95:S95" si="67">I94*I95</f>
        <v>0</v>
      </c>
      <c r="Q95" s="10">
        <f t="shared" si="67"/>
        <v>0</v>
      </c>
      <c r="R95" s="10">
        <f t="shared" si="67"/>
        <v>0</v>
      </c>
      <c r="S95" s="10">
        <f t="shared" si="67"/>
        <v>0</v>
      </c>
      <c r="T95" s="21">
        <f t="shared" ref="T95:T96" si="68">SUM(O95:S95)</f>
        <v>0</v>
      </c>
      <c r="U95" s="11"/>
      <c r="V95" s="11"/>
      <c r="W95" s="11"/>
      <c r="X95" s="11"/>
      <c r="Y95" s="1"/>
      <c r="Z95" s="1"/>
      <c r="AA95" s="1"/>
      <c r="AB95" s="1"/>
      <c r="AC95" s="1"/>
      <c r="AD95" s="1"/>
    </row>
    <row r="96" spans="2:30" ht="15" thickBot="1" x14ac:dyDescent="0.35">
      <c r="C96" s="296"/>
      <c r="D96" s="17" t="s">
        <v>71</v>
      </c>
      <c r="E96" s="17"/>
      <c r="F96" s="17"/>
      <c r="G96" s="17" t="s">
        <v>63</v>
      </c>
      <c r="H96" s="28"/>
      <c r="I96" s="28"/>
      <c r="J96" s="28"/>
      <c r="K96" s="28"/>
      <c r="L96" s="28"/>
      <c r="M96" s="31"/>
      <c r="N96" s="28"/>
      <c r="O96" s="18">
        <f>H94*H96</f>
        <v>0</v>
      </c>
      <c r="P96" s="18">
        <f t="shared" ref="P96:S96" si="69">I94*I96</f>
        <v>0</v>
      </c>
      <c r="Q96" s="18">
        <f t="shared" si="69"/>
        <v>0</v>
      </c>
      <c r="R96" s="18">
        <f t="shared" si="69"/>
        <v>0</v>
      </c>
      <c r="S96" s="23">
        <f t="shared" si="69"/>
        <v>0</v>
      </c>
      <c r="T96" s="22">
        <f t="shared" si="68"/>
        <v>0</v>
      </c>
      <c r="U96" s="11"/>
      <c r="V96" s="11"/>
      <c r="W96" s="11"/>
      <c r="X96" s="11"/>
    </row>
    <row r="97" spans="3:30" ht="15" thickBot="1" x14ac:dyDescent="0.35">
      <c r="C97" s="8"/>
      <c r="D97" s="7"/>
      <c r="E97" s="7"/>
      <c r="F97" s="7"/>
      <c r="G97" s="7"/>
      <c r="H97" s="13"/>
      <c r="I97" s="13"/>
      <c r="J97" s="14"/>
      <c r="K97" s="14"/>
      <c r="L97" s="14"/>
      <c r="M97" s="11"/>
      <c r="N97" s="11"/>
      <c r="O97" s="11"/>
      <c r="P97" s="11"/>
      <c r="Q97" s="11"/>
      <c r="R97" s="11"/>
      <c r="S97" s="11"/>
      <c r="T97" s="24"/>
      <c r="U97" s="11"/>
      <c r="V97" s="11"/>
      <c r="W97" s="11"/>
      <c r="X97" s="11"/>
    </row>
    <row r="98" spans="3:30" ht="15" thickBot="1" x14ac:dyDescent="0.35">
      <c r="L98" s="116"/>
      <c r="M98" s="117"/>
      <c r="N98" s="118" t="s">
        <v>117</v>
      </c>
      <c r="O98" s="35">
        <f>O96</f>
        <v>0</v>
      </c>
      <c r="P98" s="35">
        <f t="shared" ref="P98:S98" si="70">P96</f>
        <v>0</v>
      </c>
      <c r="Q98" s="35">
        <f t="shared" si="70"/>
        <v>0</v>
      </c>
      <c r="R98" s="35">
        <f t="shared" si="70"/>
        <v>0</v>
      </c>
      <c r="S98" s="35">
        <f t="shared" si="70"/>
        <v>0</v>
      </c>
      <c r="T98" s="15">
        <f>SUM(O98:S98)</f>
        <v>0</v>
      </c>
      <c r="U98" s="11"/>
      <c r="V98" s="11"/>
      <c r="W98" s="11"/>
      <c r="X98" s="11"/>
    </row>
    <row r="99" spans="3:30" ht="15" thickBot="1" x14ac:dyDescent="0.35">
      <c r="U99" s="11"/>
      <c r="V99" s="11"/>
      <c r="W99" s="11"/>
      <c r="X99" s="11"/>
      <c r="Y99" s="1"/>
      <c r="Z99" s="1"/>
      <c r="AA99" s="1"/>
      <c r="AB99" s="1"/>
      <c r="AC99" s="1"/>
      <c r="AD99" s="1"/>
    </row>
    <row r="100" spans="3:30" ht="44.4" thickTop="1" thickBot="1" x14ac:dyDescent="0.35">
      <c r="C100" s="135"/>
      <c r="D100" s="141" t="s">
        <v>118</v>
      </c>
      <c r="E100" s="136"/>
      <c r="F100" s="136"/>
      <c r="G100" s="136"/>
      <c r="H100" s="136"/>
      <c r="I100" s="136"/>
      <c r="J100" s="136"/>
      <c r="K100" s="136"/>
      <c r="L100" s="136"/>
      <c r="M100" s="136"/>
      <c r="N100" s="137"/>
      <c r="O100" s="19" t="s">
        <v>74</v>
      </c>
      <c r="P100" s="19" t="s">
        <v>48</v>
      </c>
      <c r="Q100" s="19" t="s">
        <v>75</v>
      </c>
      <c r="R100" s="19" t="s">
        <v>76</v>
      </c>
      <c r="S100" s="44" t="s">
        <v>77</v>
      </c>
      <c r="T100" s="20" t="s">
        <v>96</v>
      </c>
      <c r="U100" s="11"/>
      <c r="V100" s="11"/>
      <c r="W100" s="11"/>
      <c r="X100" s="11"/>
      <c r="Y100" s="1"/>
      <c r="Z100" s="1"/>
      <c r="AA100" s="1"/>
      <c r="AB100" s="1"/>
      <c r="AC100" s="1"/>
      <c r="AD100" s="1"/>
    </row>
    <row r="101" spans="3:30" s="45" customFormat="1" ht="15" thickBot="1" x14ac:dyDescent="0.35">
      <c r="C101" s="138"/>
      <c r="D101" s="139"/>
      <c r="E101" s="139"/>
      <c r="F101" s="139"/>
      <c r="G101" s="139"/>
      <c r="H101" s="139"/>
      <c r="I101" s="139"/>
      <c r="J101" s="139"/>
      <c r="K101" s="139"/>
      <c r="L101" s="139"/>
      <c r="M101" s="139"/>
      <c r="N101" s="140"/>
      <c r="O101" s="112">
        <f>O86+O98</f>
        <v>0</v>
      </c>
      <c r="P101" s="113">
        <f>P86+P98</f>
        <v>104195.00000000001</v>
      </c>
      <c r="Q101" s="113">
        <f>Q86+Q98</f>
        <v>515130</v>
      </c>
      <c r="R101" s="113">
        <f>R86+R98</f>
        <v>544005</v>
      </c>
      <c r="S101" s="114">
        <f>S86+S98</f>
        <v>549255</v>
      </c>
      <c r="T101" s="79">
        <f>S101</f>
        <v>549255</v>
      </c>
      <c r="U101" s="11"/>
      <c r="V101" s="11"/>
      <c r="W101" s="11"/>
      <c r="X101" s="11"/>
    </row>
    <row r="102" spans="3:30" x14ac:dyDescent="0.3">
      <c r="Q102" s="293"/>
      <c r="R102" s="293"/>
      <c r="S102" s="150"/>
      <c r="U102" s="11"/>
      <c r="V102" s="11"/>
      <c r="W102" s="11"/>
      <c r="X102" s="11"/>
    </row>
    <row r="103" spans="3:30" x14ac:dyDescent="0.3">
      <c r="Q103" s="294"/>
      <c r="R103" s="294"/>
      <c r="S103" s="150"/>
      <c r="U103" s="11"/>
      <c r="V103" s="11"/>
      <c r="W103" s="11"/>
      <c r="X103" s="11"/>
    </row>
  </sheetData>
  <mergeCells count="8">
    <mergeCell ref="Q102:R103"/>
    <mergeCell ref="C18:C33"/>
    <mergeCell ref="C39:C50"/>
    <mergeCell ref="C3:C11"/>
    <mergeCell ref="C56:C62"/>
    <mergeCell ref="C68:C72"/>
    <mergeCell ref="C83:C84"/>
    <mergeCell ref="C94:C96"/>
  </mergeCells>
  <phoneticPr fontId="8" type="noConversion"/>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79CE-ACC5-491E-9B2B-BA2479857D8A}">
  <dimension ref="B1:AD102"/>
  <sheetViews>
    <sheetView topLeftCell="A58" zoomScale="80" zoomScaleNormal="80" workbookViewId="0">
      <selection activeCell="W59" sqref="W59"/>
    </sheetView>
  </sheetViews>
  <sheetFormatPr defaultColWidth="11.44140625" defaultRowHeight="14.4" x14ac:dyDescent="0.3"/>
  <cols>
    <col min="1" max="1" width="4" style="1" customWidth="1"/>
    <col min="2" max="2" width="6.33203125" style="1" customWidth="1"/>
    <col min="3" max="3" width="17.6640625" style="1" customWidth="1"/>
    <col min="4" max="4" width="47.88671875" style="1" customWidth="1"/>
    <col min="5" max="5" width="10" style="1" customWidth="1"/>
    <col min="6" max="6" width="11" style="1" customWidth="1"/>
    <col min="7" max="7" width="21.6640625" style="1" customWidth="1"/>
    <col min="8" max="8" width="7.5546875" style="1" customWidth="1"/>
    <col min="9" max="12" width="7.33203125" style="1" customWidth="1"/>
    <col min="13" max="13" width="14.33203125" style="1" customWidth="1"/>
    <col min="14" max="14" width="13.44140625" style="1" customWidth="1"/>
    <col min="15" max="24" width="12.88671875" style="1" customWidth="1"/>
    <col min="25" max="25" width="15.109375" style="48" customWidth="1"/>
    <col min="26" max="26" width="16.44140625" style="49" bestFit="1" customWidth="1"/>
    <col min="27" max="27" width="13.6640625" style="49" bestFit="1" customWidth="1"/>
    <col min="28" max="29" width="12.88671875" style="49" customWidth="1"/>
    <col min="30" max="30" width="16.44140625" style="49" bestFit="1" customWidth="1"/>
    <col min="31" max="16384" width="11.44140625" style="1"/>
  </cols>
  <sheetData>
    <row r="1" spans="2:30" ht="15" thickBot="1" x14ac:dyDescent="0.35">
      <c r="C1" s="9"/>
      <c r="D1" s="9"/>
      <c r="E1" s="9"/>
      <c r="F1" s="9"/>
      <c r="G1" s="9"/>
      <c r="H1" s="9"/>
      <c r="I1" s="9"/>
      <c r="J1" s="9"/>
      <c r="K1" s="9"/>
      <c r="L1" s="9"/>
      <c r="M1" s="9"/>
      <c r="N1" s="9"/>
      <c r="O1" s="3"/>
      <c r="P1" s="3"/>
      <c r="Q1" s="3"/>
      <c r="R1" s="3"/>
      <c r="S1" s="3"/>
      <c r="T1" s="12"/>
      <c r="U1" s="12"/>
      <c r="V1" s="12"/>
      <c r="W1" s="12"/>
      <c r="X1" s="12"/>
      <c r="Y1" s="50"/>
      <c r="Z1" s="51"/>
      <c r="AA1" s="51"/>
      <c r="AB1" s="51"/>
      <c r="AC1" s="51"/>
      <c r="AD1" s="51"/>
    </row>
    <row r="2" spans="2:30" s="89" customFormat="1" ht="43.8" thickBot="1" x14ac:dyDescent="0.35">
      <c r="C2" s="94" t="s">
        <v>103</v>
      </c>
      <c r="D2" s="93" t="s">
        <v>7</v>
      </c>
      <c r="E2" s="93" t="str">
        <f>E17</f>
        <v>Fin.
AFD, EU, GCF, GVNT</v>
      </c>
      <c r="F2" s="93" t="str">
        <f>F17</f>
        <v>Durée de vie (an)</v>
      </c>
      <c r="G2" s="93" t="s">
        <v>34</v>
      </c>
      <c r="H2" s="90">
        <v>2021</v>
      </c>
      <c r="I2" s="90">
        <v>2022</v>
      </c>
      <c r="J2" s="90">
        <v>2023</v>
      </c>
      <c r="K2" s="90">
        <v>2024</v>
      </c>
      <c r="L2" s="90">
        <v>2025</v>
      </c>
      <c r="M2" s="87" t="s">
        <v>45</v>
      </c>
      <c r="N2" s="80" t="s">
        <v>46</v>
      </c>
      <c r="O2" s="91" t="s">
        <v>9</v>
      </c>
      <c r="P2" s="91" t="s">
        <v>10</v>
      </c>
      <c r="Q2" s="91" t="s">
        <v>11</v>
      </c>
      <c r="R2" s="91" t="s">
        <v>12</v>
      </c>
      <c r="S2" s="91" t="s">
        <v>48</v>
      </c>
      <c r="T2" s="88" t="s">
        <v>8</v>
      </c>
      <c r="U2" s="217"/>
      <c r="V2" s="218"/>
      <c r="W2" s="218"/>
      <c r="X2" s="219"/>
      <c r="Y2" s="92" t="s">
        <v>74</v>
      </c>
      <c r="Z2" s="92" t="s">
        <v>48</v>
      </c>
      <c r="AA2" s="92" t="s">
        <v>75</v>
      </c>
      <c r="AB2" s="92" t="s">
        <v>76</v>
      </c>
      <c r="AC2" s="97" t="s">
        <v>77</v>
      </c>
      <c r="AD2" s="99" t="s">
        <v>8</v>
      </c>
    </row>
    <row r="3" spans="2:30" x14ac:dyDescent="0.3">
      <c r="B3" s="1" t="s">
        <v>257</v>
      </c>
      <c r="C3" s="295"/>
      <c r="D3" s="83" t="s">
        <v>254</v>
      </c>
      <c r="E3" s="83" t="s">
        <v>127</v>
      </c>
      <c r="F3" s="84"/>
      <c r="G3" s="83" t="s">
        <v>40</v>
      </c>
      <c r="H3" s="68">
        <v>1</v>
      </c>
      <c r="I3" s="68"/>
      <c r="J3" s="68"/>
      <c r="K3" s="68"/>
      <c r="L3" s="68"/>
      <c r="M3" s="73">
        <f t="shared" ref="M3:M6" si="0">SUM(H3:K3)</f>
        <v>1</v>
      </c>
      <c r="N3" s="81">
        <v>150000</v>
      </c>
      <c r="O3" s="57">
        <f>H3*$N3</f>
        <v>150000</v>
      </c>
      <c r="P3" s="57">
        <f>I3*$N3</f>
        <v>0</v>
      </c>
      <c r="Q3" s="57">
        <f>J3*$N3</f>
        <v>0</v>
      </c>
      <c r="R3" s="57">
        <f>K3*$N3</f>
        <v>0</v>
      </c>
      <c r="S3" s="57">
        <f>L3*$N3</f>
        <v>0</v>
      </c>
      <c r="T3" s="77">
        <f t="shared" ref="T3:T11" si="1">SUM(O3:S3)</f>
        <v>150000</v>
      </c>
      <c r="U3" s="212">
        <f t="shared" ref="U3:X11" si="2">IF($E3=U$16,$T3,0)</f>
        <v>0</v>
      </c>
      <c r="V3" s="204">
        <f t="shared" si="2"/>
        <v>0</v>
      </c>
      <c r="W3" s="204">
        <f t="shared" si="2"/>
        <v>150000</v>
      </c>
      <c r="X3" s="213">
        <f t="shared" si="2"/>
        <v>0</v>
      </c>
      <c r="Y3" s="59">
        <f t="shared" ref="Y3:Y11" si="3">O3*$Y$15</f>
        <v>73500000</v>
      </c>
      <c r="Z3" s="60">
        <f t="shared" ref="Z3:Z11" si="4">P3*$Y$15</f>
        <v>0</v>
      </c>
      <c r="AA3" s="60">
        <f t="shared" ref="AA3:AA11" si="5">Q3*$Y$15</f>
        <v>0</v>
      </c>
      <c r="AB3" s="60">
        <f t="shared" ref="AB3:AB11" si="6">R3*$Y$15</f>
        <v>0</v>
      </c>
      <c r="AC3" s="61">
        <f t="shared" ref="AC3:AC11" si="7">S3*$Y$15</f>
        <v>0</v>
      </c>
      <c r="AD3" s="62">
        <f t="shared" ref="AD3:AD11" si="8">SUM(Y3:AC3)</f>
        <v>73500000</v>
      </c>
    </row>
    <row r="4" spans="2:30" x14ac:dyDescent="0.3">
      <c r="B4" s="1" t="s">
        <v>251</v>
      </c>
      <c r="C4" s="295"/>
      <c r="D4" s="83" t="s">
        <v>22</v>
      </c>
      <c r="E4" s="83" t="s">
        <v>127</v>
      </c>
      <c r="F4" s="84"/>
      <c r="G4" s="83" t="s">
        <v>40</v>
      </c>
      <c r="H4" s="178"/>
      <c r="I4" s="179"/>
      <c r="J4" s="179"/>
      <c r="K4" s="179"/>
      <c r="L4" s="179"/>
      <c r="M4" s="179"/>
      <c r="N4" s="170">
        <v>0.05</v>
      </c>
      <c r="O4" s="57">
        <f>$N4*O51</f>
        <v>27000</v>
      </c>
      <c r="P4" s="57">
        <f>$N4*P51</f>
        <v>129500</v>
      </c>
      <c r="Q4" s="57">
        <f>$N4*Q51</f>
        <v>19500</v>
      </c>
      <c r="R4" s="57">
        <f>$N4*R51</f>
        <v>0</v>
      </c>
      <c r="S4" s="57">
        <f>$N4*S51</f>
        <v>0</v>
      </c>
      <c r="T4" s="77">
        <f t="shared" si="1"/>
        <v>176000</v>
      </c>
      <c r="U4" s="212">
        <f t="shared" si="2"/>
        <v>0</v>
      </c>
      <c r="V4" s="204">
        <f t="shared" si="2"/>
        <v>0</v>
      </c>
      <c r="W4" s="204">
        <f t="shared" si="2"/>
        <v>176000</v>
      </c>
      <c r="X4" s="213">
        <f t="shared" si="2"/>
        <v>0</v>
      </c>
      <c r="Y4" s="59">
        <f t="shared" si="3"/>
        <v>13230000</v>
      </c>
      <c r="Z4" s="60">
        <f t="shared" si="4"/>
        <v>63455000</v>
      </c>
      <c r="AA4" s="60">
        <f t="shared" si="5"/>
        <v>9555000</v>
      </c>
      <c r="AB4" s="60">
        <f t="shared" si="6"/>
        <v>0</v>
      </c>
      <c r="AC4" s="61">
        <f t="shared" si="7"/>
        <v>0</v>
      </c>
      <c r="AD4" s="62">
        <f t="shared" si="8"/>
        <v>86240000</v>
      </c>
    </row>
    <row r="5" spans="2:30" x14ac:dyDescent="0.3">
      <c r="B5" s="1" t="s">
        <v>251</v>
      </c>
      <c r="C5" s="295"/>
      <c r="D5" s="83" t="s">
        <v>23</v>
      </c>
      <c r="E5" s="83" t="s">
        <v>127</v>
      </c>
      <c r="F5" s="84"/>
      <c r="G5" s="83" t="s">
        <v>40</v>
      </c>
      <c r="H5" s="178"/>
      <c r="I5" s="179"/>
      <c r="J5" s="179"/>
      <c r="K5" s="179"/>
      <c r="L5" s="179"/>
      <c r="M5" s="179"/>
      <c r="N5" s="170">
        <v>0.05</v>
      </c>
      <c r="O5" s="57">
        <f>$N5*O35</f>
        <v>25175</v>
      </c>
      <c r="P5" s="57">
        <f>$N5*P35</f>
        <v>184675</v>
      </c>
      <c r="Q5" s="57">
        <f>$N5*Q35</f>
        <v>29475</v>
      </c>
      <c r="R5" s="57">
        <f>$N5*R35</f>
        <v>0</v>
      </c>
      <c r="S5" s="57">
        <f>$N5*S35</f>
        <v>0</v>
      </c>
      <c r="T5" s="77">
        <f t="shared" si="1"/>
        <v>239325</v>
      </c>
      <c r="U5" s="212">
        <f t="shared" si="2"/>
        <v>0</v>
      </c>
      <c r="V5" s="204">
        <f t="shared" si="2"/>
        <v>0</v>
      </c>
      <c r="W5" s="204">
        <f t="shared" si="2"/>
        <v>239325</v>
      </c>
      <c r="X5" s="213">
        <f t="shared" si="2"/>
        <v>0</v>
      </c>
      <c r="Y5" s="59">
        <f t="shared" si="3"/>
        <v>12335750</v>
      </c>
      <c r="Z5" s="60">
        <f t="shared" si="4"/>
        <v>90490750</v>
      </c>
      <c r="AA5" s="60">
        <f t="shared" si="5"/>
        <v>14442750</v>
      </c>
      <c r="AB5" s="60">
        <f t="shared" si="6"/>
        <v>0</v>
      </c>
      <c r="AC5" s="61">
        <f t="shared" si="7"/>
        <v>0</v>
      </c>
      <c r="AD5" s="62">
        <f t="shared" si="8"/>
        <v>117269250</v>
      </c>
    </row>
    <row r="6" spans="2:30" ht="28.8" x14ac:dyDescent="0.3">
      <c r="B6" s="1" t="s">
        <v>258</v>
      </c>
      <c r="C6" s="295"/>
      <c r="D6" s="83" t="s">
        <v>253</v>
      </c>
      <c r="E6" s="83" t="s">
        <v>127</v>
      </c>
      <c r="F6" s="84"/>
      <c r="G6" s="83" t="s">
        <v>40</v>
      </c>
      <c r="H6" s="68">
        <v>1</v>
      </c>
      <c r="I6" s="68"/>
      <c r="J6" s="68"/>
      <c r="K6" s="68"/>
      <c r="L6" s="68"/>
      <c r="M6" s="73">
        <f t="shared" si="0"/>
        <v>1</v>
      </c>
      <c r="N6" s="81">
        <v>100000</v>
      </c>
      <c r="O6" s="57">
        <f t="shared" ref="O6:S11" si="9">H6*$N6</f>
        <v>100000</v>
      </c>
      <c r="P6" s="57">
        <f t="shared" si="9"/>
        <v>0</v>
      </c>
      <c r="Q6" s="57">
        <f t="shared" si="9"/>
        <v>0</v>
      </c>
      <c r="R6" s="57">
        <f t="shared" si="9"/>
        <v>0</v>
      </c>
      <c r="S6" s="57">
        <f t="shared" si="9"/>
        <v>0</v>
      </c>
      <c r="T6" s="77">
        <f t="shared" si="1"/>
        <v>100000</v>
      </c>
      <c r="U6" s="212">
        <f t="shared" si="2"/>
        <v>0</v>
      </c>
      <c r="V6" s="204">
        <f t="shared" si="2"/>
        <v>0</v>
      </c>
      <c r="W6" s="204">
        <f t="shared" si="2"/>
        <v>100000</v>
      </c>
      <c r="X6" s="213">
        <f t="shared" si="2"/>
        <v>0</v>
      </c>
      <c r="Y6" s="59">
        <f t="shared" si="3"/>
        <v>49000000</v>
      </c>
      <c r="Z6" s="60">
        <f t="shared" si="4"/>
        <v>0</v>
      </c>
      <c r="AA6" s="60">
        <f t="shared" si="5"/>
        <v>0</v>
      </c>
      <c r="AB6" s="60">
        <f t="shared" si="6"/>
        <v>0</v>
      </c>
      <c r="AC6" s="61">
        <f t="shared" si="7"/>
        <v>0</v>
      </c>
      <c r="AD6" s="62">
        <f t="shared" si="8"/>
        <v>49000000</v>
      </c>
    </row>
    <row r="7" spans="2:30" x14ac:dyDescent="0.3">
      <c r="B7" s="1" t="s">
        <v>259</v>
      </c>
      <c r="C7" s="295"/>
      <c r="D7" s="101" t="s">
        <v>255</v>
      </c>
      <c r="E7" s="101" t="s">
        <v>127</v>
      </c>
      <c r="F7" s="102"/>
      <c r="G7" s="101" t="s">
        <v>1</v>
      </c>
      <c r="H7" s="68"/>
      <c r="I7" s="68">
        <v>1</v>
      </c>
      <c r="J7" s="68"/>
      <c r="K7" s="68"/>
      <c r="L7" s="68"/>
      <c r="M7" s="73">
        <f>SUM(H7:L7)</f>
        <v>1</v>
      </c>
      <c r="N7" s="105">
        <v>50000</v>
      </c>
      <c r="O7" s="106">
        <f t="shared" si="9"/>
        <v>0</v>
      </c>
      <c r="P7" s="106">
        <f t="shared" si="9"/>
        <v>50000</v>
      </c>
      <c r="Q7" s="106">
        <f t="shared" si="9"/>
        <v>0</v>
      </c>
      <c r="R7" s="106">
        <f t="shared" si="9"/>
        <v>0</v>
      </c>
      <c r="S7" s="106">
        <f t="shared" si="9"/>
        <v>0</v>
      </c>
      <c r="T7" s="107">
        <f t="shared" si="1"/>
        <v>50000</v>
      </c>
      <c r="U7" s="212">
        <f t="shared" si="2"/>
        <v>0</v>
      </c>
      <c r="V7" s="204">
        <f t="shared" si="2"/>
        <v>0</v>
      </c>
      <c r="W7" s="204">
        <f t="shared" si="2"/>
        <v>50000</v>
      </c>
      <c r="X7" s="213">
        <f t="shared" si="2"/>
        <v>0</v>
      </c>
      <c r="Y7" s="109">
        <f t="shared" si="3"/>
        <v>0</v>
      </c>
      <c r="Z7" s="110">
        <f t="shared" si="4"/>
        <v>24500000</v>
      </c>
      <c r="AA7" s="110">
        <f t="shared" si="5"/>
        <v>0</v>
      </c>
      <c r="AB7" s="110">
        <f t="shared" si="6"/>
        <v>0</v>
      </c>
      <c r="AC7" s="111">
        <f t="shared" si="7"/>
        <v>0</v>
      </c>
      <c r="AD7" s="108">
        <f t="shared" si="8"/>
        <v>24500000</v>
      </c>
    </row>
    <row r="8" spans="2:30" x14ac:dyDescent="0.3">
      <c r="B8" s="1" t="s">
        <v>260</v>
      </c>
      <c r="C8" s="295"/>
      <c r="D8" s="83" t="s">
        <v>256</v>
      </c>
      <c r="E8" s="83" t="s">
        <v>127</v>
      </c>
      <c r="F8" s="84"/>
      <c r="G8" s="83" t="s">
        <v>40</v>
      </c>
      <c r="H8" s="68"/>
      <c r="I8" s="68"/>
      <c r="J8" s="68">
        <v>1</v>
      </c>
      <c r="K8" s="68"/>
      <c r="L8" s="68"/>
      <c r="M8" s="73">
        <f t="shared" ref="M8" si="10">SUM(H8:K8)</f>
        <v>1</v>
      </c>
      <c r="N8" s="81">
        <v>50000</v>
      </c>
      <c r="O8" s="57">
        <f t="shared" ref="O8:O9" si="11">H8*$N8</f>
        <v>0</v>
      </c>
      <c r="P8" s="57">
        <f t="shared" ref="P8:P9" si="12">I8*$N8</f>
        <v>0</v>
      </c>
      <c r="Q8" s="57">
        <f t="shared" ref="Q8:Q9" si="13">J8*$N8</f>
        <v>50000</v>
      </c>
      <c r="R8" s="57">
        <f t="shared" ref="R8:R9" si="14">K8*$N8</f>
        <v>0</v>
      </c>
      <c r="S8" s="57">
        <f t="shared" ref="S8:S9" si="15">L8*$N8</f>
        <v>0</v>
      </c>
      <c r="T8" s="77">
        <f t="shared" ref="T8:T9" si="16">SUM(O8:S8)</f>
        <v>50000</v>
      </c>
      <c r="U8" s="212">
        <f t="shared" si="2"/>
        <v>0</v>
      </c>
      <c r="V8" s="204">
        <f t="shared" si="2"/>
        <v>0</v>
      </c>
      <c r="W8" s="204">
        <f t="shared" si="2"/>
        <v>50000</v>
      </c>
      <c r="X8" s="213">
        <f t="shared" si="2"/>
        <v>0</v>
      </c>
      <c r="Y8" s="59">
        <f t="shared" si="3"/>
        <v>0</v>
      </c>
      <c r="Z8" s="60">
        <f t="shared" si="4"/>
        <v>0</v>
      </c>
      <c r="AA8" s="60">
        <f t="shared" si="5"/>
        <v>24500000</v>
      </c>
      <c r="AB8" s="60">
        <f t="shared" si="6"/>
        <v>0</v>
      </c>
      <c r="AC8" s="61">
        <f t="shared" si="7"/>
        <v>0</v>
      </c>
      <c r="AD8" s="62">
        <f t="shared" ref="AD8:AD9" si="17">SUM(Y8:AC8)</f>
        <v>24500000</v>
      </c>
    </row>
    <row r="9" spans="2:30" x14ac:dyDescent="0.3">
      <c r="B9" s="1" t="s">
        <v>261</v>
      </c>
      <c r="C9" s="295"/>
      <c r="D9" s="101" t="s">
        <v>262</v>
      </c>
      <c r="E9" s="101" t="s">
        <v>127</v>
      </c>
      <c r="F9" s="102"/>
      <c r="G9" s="101" t="s">
        <v>1</v>
      </c>
      <c r="H9" s="68"/>
      <c r="I9" s="68">
        <v>1</v>
      </c>
      <c r="J9" s="68"/>
      <c r="K9" s="68"/>
      <c r="L9" s="68"/>
      <c r="M9" s="73">
        <f>SUM(H9:L9)</f>
        <v>1</v>
      </c>
      <c r="N9" s="105">
        <v>100000</v>
      </c>
      <c r="O9" s="106">
        <f t="shared" si="11"/>
        <v>0</v>
      </c>
      <c r="P9" s="106">
        <f t="shared" si="12"/>
        <v>100000</v>
      </c>
      <c r="Q9" s="106">
        <f t="shared" si="13"/>
        <v>0</v>
      </c>
      <c r="R9" s="106">
        <f t="shared" si="14"/>
        <v>0</v>
      </c>
      <c r="S9" s="106">
        <f t="shared" si="15"/>
        <v>0</v>
      </c>
      <c r="T9" s="107">
        <f t="shared" si="16"/>
        <v>100000</v>
      </c>
      <c r="U9" s="212">
        <f t="shared" si="2"/>
        <v>0</v>
      </c>
      <c r="V9" s="204">
        <f t="shared" si="2"/>
        <v>0</v>
      </c>
      <c r="W9" s="204">
        <f t="shared" si="2"/>
        <v>100000</v>
      </c>
      <c r="X9" s="213">
        <f t="shared" si="2"/>
        <v>0</v>
      </c>
      <c r="Y9" s="109">
        <f t="shared" si="3"/>
        <v>0</v>
      </c>
      <c r="Z9" s="110">
        <f t="shared" si="4"/>
        <v>49000000</v>
      </c>
      <c r="AA9" s="110">
        <f t="shared" si="5"/>
        <v>0</v>
      </c>
      <c r="AB9" s="110">
        <f t="shared" si="6"/>
        <v>0</v>
      </c>
      <c r="AC9" s="111">
        <f t="shared" si="7"/>
        <v>0</v>
      </c>
      <c r="AD9" s="108">
        <f t="shared" si="17"/>
        <v>49000000</v>
      </c>
    </row>
    <row r="10" spans="2:30" ht="28.8" x14ac:dyDescent="0.3">
      <c r="B10" s="1" t="s">
        <v>250</v>
      </c>
      <c r="C10" s="295"/>
      <c r="D10" s="101" t="s">
        <v>263</v>
      </c>
      <c r="E10" s="101" t="s">
        <v>127</v>
      </c>
      <c r="F10" s="102"/>
      <c r="G10" s="101" t="s">
        <v>1</v>
      </c>
      <c r="H10" s="68">
        <v>3</v>
      </c>
      <c r="I10" s="68">
        <v>3</v>
      </c>
      <c r="J10" s="68">
        <v>3</v>
      </c>
      <c r="K10" s="68">
        <v>3</v>
      </c>
      <c r="L10" s="68">
        <v>3</v>
      </c>
      <c r="M10" s="73">
        <f>SUM(H10:L10)</f>
        <v>15</v>
      </c>
      <c r="N10" s="105">
        <v>24000</v>
      </c>
      <c r="O10" s="106">
        <f t="shared" ref="O10" si="18">H10*$N10</f>
        <v>72000</v>
      </c>
      <c r="P10" s="106">
        <f t="shared" ref="P10" si="19">I10*$N10</f>
        <v>72000</v>
      </c>
      <c r="Q10" s="106">
        <f t="shared" ref="Q10" si="20">J10*$N10</f>
        <v>72000</v>
      </c>
      <c r="R10" s="106">
        <f t="shared" ref="R10" si="21">K10*$N10</f>
        <v>72000</v>
      </c>
      <c r="S10" s="106">
        <f t="shared" ref="S10" si="22">L10*$N10</f>
        <v>72000</v>
      </c>
      <c r="T10" s="107">
        <f t="shared" ref="T10" si="23">SUM(O10:S10)</f>
        <v>360000</v>
      </c>
      <c r="U10" s="212">
        <f t="shared" si="2"/>
        <v>0</v>
      </c>
      <c r="V10" s="204">
        <f t="shared" si="2"/>
        <v>0</v>
      </c>
      <c r="W10" s="204">
        <f t="shared" si="2"/>
        <v>360000</v>
      </c>
      <c r="X10" s="213">
        <f t="shared" si="2"/>
        <v>0</v>
      </c>
      <c r="Y10" s="109">
        <f t="shared" si="3"/>
        <v>35280000</v>
      </c>
      <c r="Z10" s="110">
        <f t="shared" si="4"/>
        <v>35280000</v>
      </c>
      <c r="AA10" s="110">
        <f t="shared" si="5"/>
        <v>35280000</v>
      </c>
      <c r="AB10" s="110">
        <f t="shared" si="6"/>
        <v>35280000</v>
      </c>
      <c r="AC10" s="111">
        <f t="shared" si="7"/>
        <v>35280000</v>
      </c>
      <c r="AD10" s="108">
        <f t="shared" ref="AD10" si="24">SUM(Y10:AC10)</f>
        <v>176400000</v>
      </c>
    </row>
    <row r="11" spans="2:30" ht="29.4" thickBot="1" x14ac:dyDescent="0.35">
      <c r="B11" s="1" t="s">
        <v>249</v>
      </c>
      <c r="C11" s="296"/>
      <c r="D11" s="85" t="s">
        <v>69</v>
      </c>
      <c r="E11" s="85" t="s">
        <v>127</v>
      </c>
      <c r="F11" s="86"/>
      <c r="G11" s="85" t="s">
        <v>1</v>
      </c>
      <c r="H11" s="69">
        <v>3</v>
      </c>
      <c r="I11" s="69">
        <v>3</v>
      </c>
      <c r="J11" s="69">
        <v>3</v>
      </c>
      <c r="K11" s="69">
        <v>3</v>
      </c>
      <c r="L11" s="69">
        <v>3</v>
      </c>
      <c r="M11" s="74">
        <f>SUM(H11:L11)</f>
        <v>15</v>
      </c>
      <c r="N11" s="82">
        <v>60000</v>
      </c>
      <c r="O11" s="58">
        <f t="shared" si="9"/>
        <v>180000</v>
      </c>
      <c r="P11" s="58">
        <f t="shared" si="9"/>
        <v>180000</v>
      </c>
      <c r="Q11" s="58">
        <f t="shared" si="9"/>
        <v>180000</v>
      </c>
      <c r="R11" s="58">
        <f t="shared" si="9"/>
        <v>180000</v>
      </c>
      <c r="S11" s="58">
        <f t="shared" si="9"/>
        <v>180000</v>
      </c>
      <c r="T11" s="78">
        <f t="shared" si="1"/>
        <v>900000</v>
      </c>
      <c r="U11" s="214">
        <f t="shared" si="2"/>
        <v>0</v>
      </c>
      <c r="V11" s="215">
        <f t="shared" si="2"/>
        <v>0</v>
      </c>
      <c r="W11" s="215">
        <f t="shared" si="2"/>
        <v>900000</v>
      </c>
      <c r="X11" s="216">
        <f t="shared" si="2"/>
        <v>0</v>
      </c>
      <c r="Y11" s="63">
        <f t="shared" si="3"/>
        <v>88200000</v>
      </c>
      <c r="Z11" s="64">
        <f t="shared" si="4"/>
        <v>88200000</v>
      </c>
      <c r="AA11" s="64">
        <f t="shared" si="5"/>
        <v>88200000</v>
      </c>
      <c r="AB11" s="64">
        <f t="shared" si="6"/>
        <v>88200000</v>
      </c>
      <c r="AC11" s="65">
        <f t="shared" si="7"/>
        <v>88200000</v>
      </c>
      <c r="AD11" s="66">
        <f t="shared" si="8"/>
        <v>441000000</v>
      </c>
    </row>
    <row r="12" spans="2:30" ht="15" thickBot="1" x14ac:dyDescent="0.35">
      <c r="C12" s="16"/>
      <c r="D12" s="9"/>
      <c r="E12" s="9"/>
      <c r="F12" s="9"/>
      <c r="G12" s="9"/>
      <c r="H12" s="9"/>
      <c r="I12" s="9"/>
      <c r="J12" s="5"/>
      <c r="K12" s="5"/>
      <c r="L12" s="5"/>
      <c r="M12" s="5"/>
      <c r="N12" s="4"/>
      <c r="O12" s="39"/>
      <c r="P12" s="39"/>
      <c r="Q12" s="40"/>
      <c r="R12" s="40"/>
      <c r="S12" s="40"/>
      <c r="T12" s="41"/>
      <c r="U12" s="41"/>
      <c r="V12" s="41"/>
      <c r="W12" s="41"/>
      <c r="X12" s="41"/>
      <c r="Y12" s="50"/>
      <c r="Z12" s="51"/>
      <c r="AA12" s="51"/>
      <c r="AB12" s="51"/>
      <c r="AC12" s="51"/>
      <c r="AD12" s="51"/>
    </row>
    <row r="13" spans="2:30" s="45" customFormat="1" ht="15" thickBot="1" x14ac:dyDescent="0.35">
      <c r="C13" s="47"/>
      <c r="D13" s="46"/>
      <c r="E13" s="46"/>
      <c r="F13" s="46"/>
      <c r="G13" s="46"/>
      <c r="H13" s="46"/>
      <c r="I13" s="46"/>
      <c r="J13" s="46"/>
      <c r="K13" s="46"/>
      <c r="L13" s="116"/>
      <c r="M13" s="117"/>
      <c r="N13" s="118" t="s">
        <v>111</v>
      </c>
      <c r="O13" s="112">
        <f>SUM(O3:O11)</f>
        <v>554175</v>
      </c>
      <c r="P13" s="113">
        <f>SUM(P3:P11)</f>
        <v>716175</v>
      </c>
      <c r="Q13" s="113">
        <f>SUM(Q3:Q11)</f>
        <v>350975</v>
      </c>
      <c r="R13" s="113">
        <f>SUM(R3:R11)</f>
        <v>252000</v>
      </c>
      <c r="S13" s="114">
        <f>SUM(S3:S11)</f>
        <v>252000</v>
      </c>
      <c r="T13" s="79">
        <f>SUM(O13:S13)</f>
        <v>2125325</v>
      </c>
      <c r="U13" s="203">
        <f t="shared" ref="U13:AC13" si="25">SUM(U3:U11)</f>
        <v>0</v>
      </c>
      <c r="V13" s="205">
        <f t="shared" si="25"/>
        <v>0</v>
      </c>
      <c r="W13" s="205">
        <f t="shared" si="25"/>
        <v>2125325</v>
      </c>
      <c r="X13" s="206">
        <f t="shared" si="25"/>
        <v>0</v>
      </c>
      <c r="Y13" s="95">
        <f t="shared" si="25"/>
        <v>271545750</v>
      </c>
      <c r="Z13" s="96">
        <f t="shared" si="25"/>
        <v>350925750</v>
      </c>
      <c r="AA13" s="96">
        <f t="shared" si="25"/>
        <v>171977750</v>
      </c>
      <c r="AB13" s="96">
        <f t="shared" si="25"/>
        <v>123480000</v>
      </c>
      <c r="AC13" s="96">
        <f t="shared" si="25"/>
        <v>123480000</v>
      </c>
      <c r="AD13" s="100">
        <f>SUM(Y13:AC13)</f>
        <v>1041409250</v>
      </c>
    </row>
    <row r="14" spans="2:30" s="2" customFormat="1" x14ac:dyDescent="0.3">
      <c r="C14" s="16"/>
      <c r="D14" s="9"/>
      <c r="E14" s="9"/>
      <c r="F14" s="9"/>
      <c r="G14" s="9"/>
      <c r="H14" s="9"/>
      <c r="I14" s="9"/>
      <c r="J14" s="5"/>
      <c r="K14" s="5"/>
      <c r="L14" s="5"/>
      <c r="M14" s="5"/>
      <c r="N14" s="4"/>
      <c r="O14" s="41"/>
      <c r="P14" s="41"/>
      <c r="Q14" s="41"/>
      <c r="R14" s="41"/>
      <c r="S14" s="41"/>
      <c r="T14" s="42"/>
      <c r="U14" s="42"/>
      <c r="V14" s="42"/>
      <c r="W14" s="42"/>
      <c r="X14" s="42"/>
      <c r="Y14" s="53"/>
      <c r="Z14" s="53"/>
      <c r="AA14" s="53"/>
      <c r="AB14" s="53"/>
      <c r="AC14" s="53"/>
      <c r="AD14" s="51">
        <f>AD13/$Y$15</f>
        <v>2125325</v>
      </c>
    </row>
    <row r="15" spans="2:30" x14ac:dyDescent="0.3">
      <c r="Y15" s="48">
        <v>490</v>
      </c>
    </row>
    <row r="16" spans="2:30" ht="15" thickBot="1" x14ac:dyDescent="0.35">
      <c r="H16" s="70" t="s">
        <v>100</v>
      </c>
      <c r="I16" s="67"/>
      <c r="J16" s="67"/>
      <c r="K16" s="67"/>
      <c r="L16" s="67"/>
      <c r="M16" s="71"/>
      <c r="N16" s="72"/>
      <c r="O16" s="75" t="s">
        <v>99</v>
      </c>
      <c r="P16" s="75" t="s">
        <v>99</v>
      </c>
      <c r="Q16" s="75" t="s">
        <v>99</v>
      </c>
      <c r="R16" s="75" t="s">
        <v>99</v>
      </c>
      <c r="S16" s="75" t="s">
        <v>99</v>
      </c>
      <c r="T16" s="75" t="s">
        <v>99</v>
      </c>
      <c r="U16" s="202" t="s">
        <v>97</v>
      </c>
      <c r="V16" s="202" t="s">
        <v>126</v>
      </c>
      <c r="W16" s="202" t="s">
        <v>127</v>
      </c>
      <c r="X16" s="202" t="s">
        <v>130</v>
      </c>
      <c r="Y16" s="76" t="s">
        <v>98</v>
      </c>
      <c r="Z16" s="76" t="s">
        <v>98</v>
      </c>
      <c r="AA16" s="76" t="s">
        <v>98</v>
      </c>
      <c r="AB16" s="76" t="s">
        <v>98</v>
      </c>
      <c r="AC16" s="76" t="s">
        <v>98</v>
      </c>
      <c r="AD16" s="76" t="s">
        <v>98</v>
      </c>
    </row>
    <row r="17" spans="2:30" s="89" customFormat="1" ht="43.8" thickBot="1" x14ac:dyDescent="0.35">
      <c r="C17" s="94" t="s">
        <v>104</v>
      </c>
      <c r="D17" s="93" t="s">
        <v>7</v>
      </c>
      <c r="E17" s="93" t="s">
        <v>101</v>
      </c>
      <c r="F17" s="93" t="s">
        <v>102</v>
      </c>
      <c r="G17" s="93" t="s">
        <v>34</v>
      </c>
      <c r="H17" s="90">
        <v>2021</v>
      </c>
      <c r="I17" s="90">
        <v>2022</v>
      </c>
      <c r="J17" s="90">
        <v>2023</v>
      </c>
      <c r="K17" s="90">
        <v>2024</v>
      </c>
      <c r="L17" s="90">
        <v>2025</v>
      </c>
      <c r="M17" s="87" t="s">
        <v>45</v>
      </c>
      <c r="N17" s="80" t="s">
        <v>46</v>
      </c>
      <c r="O17" s="91" t="s">
        <v>74</v>
      </c>
      <c r="P17" s="91" t="s">
        <v>48</v>
      </c>
      <c r="Q17" s="91" t="s">
        <v>75</v>
      </c>
      <c r="R17" s="91" t="s">
        <v>76</v>
      </c>
      <c r="S17" s="172" t="s">
        <v>77</v>
      </c>
      <c r="T17" s="88" t="s">
        <v>4</v>
      </c>
      <c r="U17" s="210"/>
      <c r="V17" s="201"/>
      <c r="W17" s="201"/>
      <c r="X17" s="211"/>
      <c r="Y17" s="92" t="s">
        <v>74</v>
      </c>
      <c r="Z17" s="92" t="s">
        <v>48</v>
      </c>
      <c r="AA17" s="92" t="s">
        <v>75</v>
      </c>
      <c r="AB17" s="92" t="s">
        <v>76</v>
      </c>
      <c r="AC17" s="97" t="s">
        <v>77</v>
      </c>
      <c r="AD17" s="99" t="s">
        <v>4</v>
      </c>
    </row>
    <row r="18" spans="2:30" s="45" customFormat="1" x14ac:dyDescent="0.3">
      <c r="B18" s="279" t="s">
        <v>242</v>
      </c>
      <c r="C18" s="297" t="s">
        <v>17</v>
      </c>
      <c r="D18" s="83" t="s">
        <v>83</v>
      </c>
      <c r="E18" s="83" t="s">
        <v>127</v>
      </c>
      <c r="F18" s="84"/>
      <c r="G18" s="83" t="s">
        <v>35</v>
      </c>
      <c r="H18" s="186">
        <v>4</v>
      </c>
      <c r="I18" s="186"/>
      <c r="J18" s="186"/>
      <c r="K18" s="186"/>
      <c r="L18" s="186"/>
      <c r="M18" s="73">
        <f>SUM(H18:K18)</f>
        <v>4</v>
      </c>
      <c r="N18" s="81">
        <v>60000</v>
      </c>
      <c r="O18" s="57">
        <f>H18*$N18</f>
        <v>240000</v>
      </c>
      <c r="P18" s="57">
        <f>I18*$N18</f>
        <v>0</v>
      </c>
      <c r="Q18" s="57">
        <f>J18*$N18</f>
        <v>0</v>
      </c>
      <c r="R18" s="57">
        <f>K18*$N18</f>
        <v>0</v>
      </c>
      <c r="S18" s="173">
        <f>L18*$N18</f>
        <v>0</v>
      </c>
      <c r="T18" s="77">
        <f>SUM(O18:S18)</f>
        <v>240000</v>
      </c>
      <c r="U18" s="212">
        <f t="shared" ref="U18:V33" si="26">IF($E18=U$16,$T18,0)</f>
        <v>0</v>
      </c>
      <c r="V18" s="204">
        <f t="shared" si="26"/>
        <v>0</v>
      </c>
      <c r="W18" s="204">
        <f t="shared" ref="W18:X18" si="27">IF($E18=W$16,$T18,0)</f>
        <v>240000</v>
      </c>
      <c r="X18" s="213">
        <f t="shared" si="27"/>
        <v>0</v>
      </c>
      <c r="Y18" s="59">
        <f>O18*$Y$15</f>
        <v>117600000</v>
      </c>
      <c r="Z18" s="60">
        <f>P18*$Y$15</f>
        <v>0</v>
      </c>
      <c r="AA18" s="60">
        <f>Q18*$Y$15</f>
        <v>0</v>
      </c>
      <c r="AB18" s="60">
        <f>R18*$Y$15</f>
        <v>0</v>
      </c>
      <c r="AC18" s="61">
        <f>S18*$Y$15</f>
        <v>0</v>
      </c>
      <c r="AD18" s="98">
        <f>SUM(Y18:AC18)</f>
        <v>117600000</v>
      </c>
    </row>
    <row r="19" spans="2:30" s="45" customFormat="1" x14ac:dyDescent="0.3">
      <c r="B19" s="279" t="s">
        <v>242</v>
      </c>
      <c r="C19" s="297"/>
      <c r="D19" s="83" t="s">
        <v>90</v>
      </c>
      <c r="E19" s="83" t="s">
        <v>130</v>
      </c>
      <c r="F19" s="84"/>
      <c r="G19" s="83" t="s">
        <v>6</v>
      </c>
      <c r="H19" s="186"/>
      <c r="I19" s="186"/>
      <c r="J19" s="186"/>
      <c r="K19" s="186"/>
      <c r="L19" s="186"/>
      <c r="M19" s="73">
        <f>SUM(H19:K19)</f>
        <v>0</v>
      </c>
      <c r="N19" s="81">
        <v>500000</v>
      </c>
      <c r="O19" s="57">
        <f t="shared" ref="O19:S33" si="28">H19*$N19</f>
        <v>0</v>
      </c>
      <c r="P19" s="57">
        <f t="shared" si="28"/>
        <v>0</v>
      </c>
      <c r="Q19" s="57">
        <f t="shared" si="28"/>
        <v>0</v>
      </c>
      <c r="R19" s="57">
        <f t="shared" si="28"/>
        <v>0</v>
      </c>
      <c r="S19" s="173">
        <f t="shared" si="28"/>
        <v>0</v>
      </c>
      <c r="T19" s="77">
        <f t="shared" ref="T19:T33" si="29">SUM(O19:S19)</f>
        <v>0</v>
      </c>
      <c r="U19" s="212">
        <f t="shared" si="26"/>
        <v>0</v>
      </c>
      <c r="V19" s="204">
        <f t="shared" si="26"/>
        <v>0</v>
      </c>
      <c r="W19" s="204">
        <f t="shared" ref="W19:X33" si="30">IF($E19=W$16,$T19,0)</f>
        <v>0</v>
      </c>
      <c r="X19" s="213">
        <f t="shared" si="30"/>
        <v>0</v>
      </c>
      <c r="Y19" s="59">
        <f t="shared" ref="Y19:Y33" si="31">O19*$Y$15</f>
        <v>0</v>
      </c>
      <c r="Z19" s="60">
        <f t="shared" ref="Z19:AC33" si="32">P19*$Y$15</f>
        <v>0</v>
      </c>
      <c r="AA19" s="60">
        <f t="shared" si="32"/>
        <v>0</v>
      </c>
      <c r="AB19" s="60">
        <f t="shared" si="32"/>
        <v>0</v>
      </c>
      <c r="AC19" s="61">
        <f t="shared" si="32"/>
        <v>0</v>
      </c>
      <c r="AD19" s="62">
        <f t="shared" ref="AD19:AD33" si="33">SUM(Y19:AC19)</f>
        <v>0</v>
      </c>
    </row>
    <row r="20" spans="2:30" s="45" customFormat="1" x14ac:dyDescent="0.3">
      <c r="B20" s="279" t="s">
        <v>242</v>
      </c>
      <c r="C20" s="297"/>
      <c r="D20" s="83" t="s">
        <v>86</v>
      </c>
      <c r="E20" s="83" t="s">
        <v>127</v>
      </c>
      <c r="F20" s="84">
        <v>10</v>
      </c>
      <c r="G20" s="83" t="s">
        <v>35</v>
      </c>
      <c r="H20" s="186">
        <v>10</v>
      </c>
      <c r="I20" s="186">
        <v>10</v>
      </c>
      <c r="J20" s="186"/>
      <c r="K20" s="186"/>
      <c r="L20" s="186"/>
      <c r="M20" s="73">
        <f>SUM(H20:L20)</f>
        <v>20</v>
      </c>
      <c r="N20" s="81">
        <v>15000</v>
      </c>
      <c r="O20" s="57">
        <f t="shared" si="28"/>
        <v>150000</v>
      </c>
      <c r="P20" s="57">
        <f t="shared" si="28"/>
        <v>150000</v>
      </c>
      <c r="Q20" s="57">
        <f t="shared" si="28"/>
        <v>0</v>
      </c>
      <c r="R20" s="57">
        <f t="shared" si="28"/>
        <v>0</v>
      </c>
      <c r="S20" s="173">
        <f t="shared" si="28"/>
        <v>0</v>
      </c>
      <c r="T20" s="77">
        <f t="shared" si="29"/>
        <v>300000</v>
      </c>
      <c r="U20" s="212">
        <f t="shared" si="26"/>
        <v>0</v>
      </c>
      <c r="V20" s="204">
        <f t="shared" si="26"/>
        <v>0</v>
      </c>
      <c r="W20" s="204">
        <f t="shared" si="30"/>
        <v>300000</v>
      </c>
      <c r="X20" s="213">
        <f t="shared" si="30"/>
        <v>0</v>
      </c>
      <c r="Y20" s="59">
        <f t="shared" si="31"/>
        <v>73500000</v>
      </c>
      <c r="Z20" s="60">
        <f t="shared" si="32"/>
        <v>73500000</v>
      </c>
      <c r="AA20" s="60">
        <f t="shared" si="32"/>
        <v>0</v>
      </c>
      <c r="AB20" s="60">
        <f t="shared" si="32"/>
        <v>0</v>
      </c>
      <c r="AC20" s="61">
        <f t="shared" si="32"/>
        <v>0</v>
      </c>
      <c r="AD20" s="62">
        <f t="shared" si="33"/>
        <v>147000000</v>
      </c>
    </row>
    <row r="21" spans="2:30" s="45" customFormat="1" x14ac:dyDescent="0.3">
      <c r="B21" s="279" t="s">
        <v>242</v>
      </c>
      <c r="C21" s="297"/>
      <c r="D21" s="83" t="s">
        <v>171</v>
      </c>
      <c r="E21" s="83" t="s">
        <v>127</v>
      </c>
      <c r="F21" s="84">
        <v>10</v>
      </c>
      <c r="G21" s="83" t="s">
        <v>35</v>
      </c>
      <c r="H21" s="68">
        <v>25</v>
      </c>
      <c r="I21" s="68">
        <v>25</v>
      </c>
      <c r="J21" s="68">
        <v>25</v>
      </c>
      <c r="K21" s="68"/>
      <c r="L21" s="68"/>
      <c r="M21" s="73">
        <f t="shared" ref="M21:M25" si="34">SUM(H21:L21)</f>
        <v>75</v>
      </c>
      <c r="N21" s="81">
        <v>500</v>
      </c>
      <c r="O21" s="57">
        <f t="shared" si="28"/>
        <v>12500</v>
      </c>
      <c r="P21" s="57">
        <f t="shared" si="28"/>
        <v>12500</v>
      </c>
      <c r="Q21" s="57">
        <f t="shared" si="28"/>
        <v>12500</v>
      </c>
      <c r="R21" s="57">
        <f t="shared" si="28"/>
        <v>0</v>
      </c>
      <c r="S21" s="173">
        <f t="shared" si="28"/>
        <v>0</v>
      </c>
      <c r="T21" s="196">
        <f t="shared" si="29"/>
        <v>37500</v>
      </c>
      <c r="U21" s="212">
        <f t="shared" si="26"/>
        <v>0</v>
      </c>
      <c r="V21" s="204">
        <f t="shared" si="26"/>
        <v>0</v>
      </c>
      <c r="W21" s="204">
        <f t="shared" si="30"/>
        <v>37500</v>
      </c>
      <c r="X21" s="213">
        <f t="shared" si="30"/>
        <v>0</v>
      </c>
      <c r="Y21" s="60" t="e">
        <f>O21*$Y$2</f>
        <v>#VALUE!</v>
      </c>
      <c r="Z21" s="60" t="e">
        <f t="shared" ref="Y21:AC27" si="35">P21*$Y$2</f>
        <v>#VALUE!</v>
      </c>
      <c r="AA21" s="60" t="e">
        <f t="shared" si="35"/>
        <v>#VALUE!</v>
      </c>
      <c r="AB21" s="60" t="e">
        <f t="shared" si="35"/>
        <v>#VALUE!</v>
      </c>
      <c r="AC21" s="61" t="e">
        <f t="shared" si="35"/>
        <v>#VALUE!</v>
      </c>
      <c r="AD21" s="62" t="e">
        <f t="shared" ref="AD21:AD27" si="36">SUM(Y21:AC21)</f>
        <v>#VALUE!</v>
      </c>
    </row>
    <row r="22" spans="2:30" s="45" customFormat="1" x14ac:dyDescent="0.3">
      <c r="B22" s="279" t="s">
        <v>242</v>
      </c>
      <c r="C22" s="297"/>
      <c r="D22" s="83" t="s">
        <v>172</v>
      </c>
      <c r="E22" s="83" t="s">
        <v>127</v>
      </c>
      <c r="F22" s="84">
        <v>10</v>
      </c>
      <c r="G22" s="83" t="s">
        <v>35</v>
      </c>
      <c r="H22" s="68">
        <v>5</v>
      </c>
      <c r="I22" s="68">
        <v>5</v>
      </c>
      <c r="J22" s="68">
        <v>5</v>
      </c>
      <c r="K22" s="68"/>
      <c r="L22" s="68"/>
      <c r="M22" s="73">
        <f t="shared" si="34"/>
        <v>15</v>
      </c>
      <c r="N22" s="81">
        <v>5000</v>
      </c>
      <c r="O22" s="57">
        <f t="shared" si="28"/>
        <v>25000</v>
      </c>
      <c r="P22" s="57">
        <f t="shared" si="28"/>
        <v>25000</v>
      </c>
      <c r="Q22" s="57">
        <f t="shared" si="28"/>
        <v>25000</v>
      </c>
      <c r="R22" s="57">
        <f t="shared" si="28"/>
        <v>0</v>
      </c>
      <c r="S22" s="173">
        <f t="shared" si="28"/>
        <v>0</v>
      </c>
      <c r="T22" s="196">
        <f t="shared" si="29"/>
        <v>75000</v>
      </c>
      <c r="U22" s="212">
        <f t="shared" si="26"/>
        <v>0</v>
      </c>
      <c r="V22" s="204">
        <f t="shared" si="26"/>
        <v>0</v>
      </c>
      <c r="W22" s="204">
        <f t="shared" si="30"/>
        <v>75000</v>
      </c>
      <c r="X22" s="213">
        <f t="shared" si="30"/>
        <v>0</v>
      </c>
      <c r="Y22" s="60" t="e">
        <f t="shared" si="35"/>
        <v>#VALUE!</v>
      </c>
      <c r="Z22" s="60" t="e">
        <f t="shared" si="35"/>
        <v>#VALUE!</v>
      </c>
      <c r="AA22" s="60" t="e">
        <f t="shared" si="35"/>
        <v>#VALUE!</v>
      </c>
      <c r="AB22" s="60" t="e">
        <f t="shared" si="35"/>
        <v>#VALUE!</v>
      </c>
      <c r="AC22" s="61" t="e">
        <f t="shared" si="35"/>
        <v>#VALUE!</v>
      </c>
      <c r="AD22" s="62" t="e">
        <f t="shared" si="36"/>
        <v>#VALUE!</v>
      </c>
    </row>
    <row r="23" spans="2:30" s="45" customFormat="1" x14ac:dyDescent="0.3">
      <c r="B23" s="279" t="s">
        <v>242</v>
      </c>
      <c r="C23" s="297"/>
      <c r="D23" s="83" t="s">
        <v>173</v>
      </c>
      <c r="E23" s="83" t="s">
        <v>127</v>
      </c>
      <c r="F23" s="84">
        <v>10</v>
      </c>
      <c r="G23" s="83" t="s">
        <v>35</v>
      </c>
      <c r="H23" s="68"/>
      <c r="I23" s="68">
        <v>1</v>
      </c>
      <c r="J23" s="68"/>
      <c r="K23" s="68"/>
      <c r="L23" s="68"/>
      <c r="M23" s="73">
        <f t="shared" si="34"/>
        <v>1</v>
      </c>
      <c r="N23" s="81">
        <v>50000</v>
      </c>
      <c r="O23" s="57">
        <f t="shared" si="28"/>
        <v>0</v>
      </c>
      <c r="P23" s="57">
        <f t="shared" si="28"/>
        <v>50000</v>
      </c>
      <c r="Q23" s="57">
        <f t="shared" si="28"/>
        <v>0</v>
      </c>
      <c r="R23" s="57">
        <f t="shared" si="28"/>
        <v>0</v>
      </c>
      <c r="S23" s="173">
        <f t="shared" si="28"/>
        <v>0</v>
      </c>
      <c r="T23" s="196">
        <f t="shared" si="29"/>
        <v>50000</v>
      </c>
      <c r="U23" s="212">
        <f t="shared" si="26"/>
        <v>0</v>
      </c>
      <c r="V23" s="204">
        <f t="shared" si="26"/>
        <v>0</v>
      </c>
      <c r="W23" s="204">
        <f t="shared" si="30"/>
        <v>50000</v>
      </c>
      <c r="X23" s="213">
        <f t="shared" si="30"/>
        <v>0</v>
      </c>
      <c r="Y23" s="60" t="e">
        <f t="shared" si="35"/>
        <v>#VALUE!</v>
      </c>
      <c r="Z23" s="60" t="e">
        <f t="shared" si="35"/>
        <v>#VALUE!</v>
      </c>
      <c r="AA23" s="60" t="e">
        <f t="shared" si="35"/>
        <v>#VALUE!</v>
      </c>
      <c r="AB23" s="60" t="e">
        <f t="shared" si="35"/>
        <v>#VALUE!</v>
      </c>
      <c r="AC23" s="61" t="e">
        <f t="shared" si="35"/>
        <v>#VALUE!</v>
      </c>
      <c r="AD23" s="62" t="e">
        <f t="shared" si="36"/>
        <v>#VALUE!</v>
      </c>
    </row>
    <row r="24" spans="2:30" s="45" customFormat="1" x14ac:dyDescent="0.3">
      <c r="B24" s="279" t="s">
        <v>242</v>
      </c>
      <c r="C24" s="297"/>
      <c r="D24" s="83" t="s">
        <v>174</v>
      </c>
      <c r="E24" s="83" t="s">
        <v>127</v>
      </c>
      <c r="F24" s="84">
        <v>10</v>
      </c>
      <c r="G24" s="83" t="s">
        <v>35</v>
      </c>
      <c r="H24" s="68"/>
      <c r="I24" s="68">
        <v>1</v>
      </c>
      <c r="J24" s="68"/>
      <c r="K24" s="68"/>
      <c r="L24" s="68"/>
      <c r="M24" s="73">
        <f t="shared" si="34"/>
        <v>1</v>
      </c>
      <c r="N24" s="81">
        <v>6000</v>
      </c>
      <c r="O24" s="57">
        <f t="shared" si="28"/>
        <v>0</v>
      </c>
      <c r="P24" s="57">
        <f t="shared" si="28"/>
        <v>6000</v>
      </c>
      <c r="Q24" s="57">
        <f t="shared" si="28"/>
        <v>0</v>
      </c>
      <c r="R24" s="57">
        <f t="shared" si="28"/>
        <v>0</v>
      </c>
      <c r="S24" s="173">
        <f t="shared" si="28"/>
        <v>0</v>
      </c>
      <c r="T24" s="196">
        <f t="shared" si="29"/>
        <v>6000</v>
      </c>
      <c r="U24" s="212">
        <f t="shared" si="26"/>
        <v>0</v>
      </c>
      <c r="V24" s="204">
        <f t="shared" si="26"/>
        <v>0</v>
      </c>
      <c r="W24" s="204">
        <f t="shared" si="30"/>
        <v>6000</v>
      </c>
      <c r="X24" s="213">
        <f t="shared" si="30"/>
        <v>0</v>
      </c>
      <c r="Y24" s="60" t="e">
        <f t="shared" si="35"/>
        <v>#VALUE!</v>
      </c>
      <c r="Z24" s="60" t="e">
        <f t="shared" si="35"/>
        <v>#VALUE!</v>
      </c>
      <c r="AA24" s="60" t="e">
        <f t="shared" si="35"/>
        <v>#VALUE!</v>
      </c>
      <c r="AB24" s="60" t="e">
        <f t="shared" si="35"/>
        <v>#VALUE!</v>
      </c>
      <c r="AC24" s="61" t="e">
        <f t="shared" si="35"/>
        <v>#VALUE!</v>
      </c>
      <c r="AD24" s="62" t="e">
        <f t="shared" si="36"/>
        <v>#VALUE!</v>
      </c>
    </row>
    <row r="25" spans="2:30" s="45" customFormat="1" x14ac:dyDescent="0.3">
      <c r="B25" s="279" t="s">
        <v>242</v>
      </c>
      <c r="C25" s="297"/>
      <c r="D25" s="83" t="s">
        <v>175</v>
      </c>
      <c r="E25" s="83" t="s">
        <v>127</v>
      </c>
      <c r="F25" s="84">
        <v>10</v>
      </c>
      <c r="G25" s="83" t="s">
        <v>35</v>
      </c>
      <c r="H25" s="68">
        <v>1</v>
      </c>
      <c r="I25" s="68"/>
      <c r="J25" s="68"/>
      <c r="K25" s="68"/>
      <c r="L25" s="68"/>
      <c r="M25" s="73">
        <f t="shared" si="34"/>
        <v>1</v>
      </c>
      <c r="N25" s="81">
        <v>20000</v>
      </c>
      <c r="O25" s="57">
        <f t="shared" si="28"/>
        <v>20000</v>
      </c>
      <c r="P25" s="57">
        <f t="shared" si="28"/>
        <v>0</v>
      </c>
      <c r="Q25" s="57">
        <f t="shared" si="28"/>
        <v>0</v>
      </c>
      <c r="R25" s="57">
        <f t="shared" si="28"/>
        <v>0</v>
      </c>
      <c r="S25" s="173">
        <f t="shared" si="28"/>
        <v>0</v>
      </c>
      <c r="T25" s="196">
        <f t="shared" si="29"/>
        <v>20000</v>
      </c>
      <c r="U25" s="212">
        <f t="shared" si="26"/>
        <v>0</v>
      </c>
      <c r="V25" s="204">
        <f t="shared" si="26"/>
        <v>0</v>
      </c>
      <c r="W25" s="204">
        <f t="shared" si="30"/>
        <v>20000</v>
      </c>
      <c r="X25" s="213">
        <f t="shared" si="30"/>
        <v>0</v>
      </c>
      <c r="Y25" s="60" t="e">
        <f t="shared" si="35"/>
        <v>#VALUE!</v>
      </c>
      <c r="Z25" s="60" t="e">
        <f t="shared" si="35"/>
        <v>#VALUE!</v>
      </c>
      <c r="AA25" s="60" t="e">
        <f t="shared" si="35"/>
        <v>#VALUE!</v>
      </c>
      <c r="AB25" s="60" t="e">
        <f t="shared" si="35"/>
        <v>#VALUE!</v>
      </c>
      <c r="AC25" s="61" t="e">
        <f t="shared" si="35"/>
        <v>#VALUE!</v>
      </c>
      <c r="AD25" s="62" t="e">
        <f t="shared" si="36"/>
        <v>#VALUE!</v>
      </c>
    </row>
    <row r="26" spans="2:30" s="45" customFormat="1" x14ac:dyDescent="0.3">
      <c r="B26" s="279" t="s">
        <v>242</v>
      </c>
      <c r="C26" s="297"/>
      <c r="D26" s="83" t="s">
        <v>177</v>
      </c>
      <c r="E26" s="83" t="s">
        <v>127</v>
      </c>
      <c r="F26" s="84">
        <v>11</v>
      </c>
      <c r="G26" s="83" t="s">
        <v>35</v>
      </c>
      <c r="H26" s="68">
        <v>1</v>
      </c>
      <c r="I26" s="68">
        <v>1</v>
      </c>
      <c r="J26" s="68"/>
      <c r="K26" s="68"/>
      <c r="L26" s="68"/>
      <c r="M26" s="73">
        <f>SUM(H26:L26)</f>
        <v>2</v>
      </c>
      <c r="N26" s="81">
        <v>20000</v>
      </c>
      <c r="O26" s="57">
        <f t="shared" si="28"/>
        <v>20000</v>
      </c>
      <c r="P26" s="57">
        <f t="shared" si="28"/>
        <v>20000</v>
      </c>
      <c r="Q26" s="57">
        <f t="shared" si="28"/>
        <v>0</v>
      </c>
      <c r="R26" s="57">
        <f t="shared" si="28"/>
        <v>0</v>
      </c>
      <c r="S26" s="173">
        <f t="shared" si="28"/>
        <v>0</v>
      </c>
      <c r="T26" s="196">
        <f t="shared" si="29"/>
        <v>40000</v>
      </c>
      <c r="U26" s="212">
        <f t="shared" si="26"/>
        <v>0</v>
      </c>
      <c r="V26" s="204">
        <f t="shared" si="26"/>
        <v>0</v>
      </c>
      <c r="W26" s="204">
        <f t="shared" si="30"/>
        <v>40000</v>
      </c>
      <c r="X26" s="213">
        <f t="shared" si="30"/>
        <v>0</v>
      </c>
      <c r="Y26" s="60" t="e">
        <f t="shared" si="35"/>
        <v>#VALUE!</v>
      </c>
      <c r="Z26" s="60" t="e">
        <f t="shared" si="35"/>
        <v>#VALUE!</v>
      </c>
      <c r="AA26" s="60" t="e">
        <f t="shared" si="35"/>
        <v>#VALUE!</v>
      </c>
      <c r="AB26" s="60" t="e">
        <f t="shared" si="35"/>
        <v>#VALUE!</v>
      </c>
      <c r="AC26" s="61" t="e">
        <f t="shared" si="35"/>
        <v>#VALUE!</v>
      </c>
      <c r="AD26" s="62" t="e">
        <f t="shared" si="36"/>
        <v>#VALUE!</v>
      </c>
    </row>
    <row r="27" spans="2:30" s="45" customFormat="1" x14ac:dyDescent="0.3">
      <c r="B27" s="279" t="s">
        <v>242</v>
      </c>
      <c r="C27" s="297"/>
      <c r="D27" s="83" t="s">
        <v>176</v>
      </c>
      <c r="E27" s="83" t="s">
        <v>127</v>
      </c>
      <c r="F27" s="84">
        <v>12</v>
      </c>
      <c r="G27" s="83" t="s">
        <v>35</v>
      </c>
      <c r="H27" s="68"/>
      <c r="I27" s="68">
        <v>1</v>
      </c>
      <c r="J27" s="68"/>
      <c r="K27" s="68"/>
      <c r="L27" s="68"/>
      <c r="M27" s="73">
        <f>SUM(H27:L27)</f>
        <v>1</v>
      </c>
      <c r="N27" s="81">
        <v>10000</v>
      </c>
      <c r="O27" s="57">
        <f t="shared" si="28"/>
        <v>0</v>
      </c>
      <c r="P27" s="57">
        <f t="shared" si="28"/>
        <v>10000</v>
      </c>
      <c r="Q27" s="57">
        <f>J27*$N27</f>
        <v>0</v>
      </c>
      <c r="R27" s="57">
        <f t="shared" si="28"/>
        <v>0</v>
      </c>
      <c r="S27" s="173">
        <f t="shared" si="28"/>
        <v>0</v>
      </c>
      <c r="T27" s="196">
        <f t="shared" si="29"/>
        <v>10000</v>
      </c>
      <c r="U27" s="212">
        <f t="shared" si="26"/>
        <v>0</v>
      </c>
      <c r="V27" s="204">
        <f t="shared" si="26"/>
        <v>0</v>
      </c>
      <c r="W27" s="204">
        <f t="shared" si="30"/>
        <v>10000</v>
      </c>
      <c r="X27" s="213">
        <f t="shared" si="30"/>
        <v>0</v>
      </c>
      <c r="Y27" s="60" t="e">
        <f t="shared" si="35"/>
        <v>#VALUE!</v>
      </c>
      <c r="Z27" s="60" t="e">
        <f t="shared" si="35"/>
        <v>#VALUE!</v>
      </c>
      <c r="AA27" s="60" t="e">
        <f t="shared" si="35"/>
        <v>#VALUE!</v>
      </c>
      <c r="AB27" s="60" t="e">
        <f t="shared" si="35"/>
        <v>#VALUE!</v>
      </c>
      <c r="AC27" s="61" t="e">
        <f t="shared" si="35"/>
        <v>#VALUE!</v>
      </c>
      <c r="AD27" s="62" t="e">
        <f t="shared" si="36"/>
        <v>#VALUE!</v>
      </c>
    </row>
    <row r="28" spans="2:30" s="45" customFormat="1" ht="28.8" x14ac:dyDescent="0.3">
      <c r="B28" s="279" t="s">
        <v>242</v>
      </c>
      <c r="C28" s="297"/>
      <c r="D28" s="83" t="s">
        <v>88</v>
      </c>
      <c r="E28" s="83" t="s">
        <v>127</v>
      </c>
      <c r="F28" s="84">
        <v>5</v>
      </c>
      <c r="G28" s="83" t="s">
        <v>35</v>
      </c>
      <c r="H28" s="186">
        <v>1</v>
      </c>
      <c r="I28" s="186">
        <v>2</v>
      </c>
      <c r="J28" s="186"/>
      <c r="K28" s="186"/>
      <c r="L28" s="186"/>
      <c r="M28" s="73">
        <f t="shared" ref="M28:M33" si="37">SUM(H28:K28)</f>
        <v>3</v>
      </c>
      <c r="N28" s="81">
        <v>36000</v>
      </c>
      <c r="O28" s="57">
        <f t="shared" si="28"/>
        <v>36000</v>
      </c>
      <c r="P28" s="57">
        <f t="shared" si="28"/>
        <v>72000</v>
      </c>
      <c r="Q28" s="57">
        <f t="shared" si="28"/>
        <v>0</v>
      </c>
      <c r="R28" s="57">
        <f t="shared" si="28"/>
        <v>0</v>
      </c>
      <c r="S28" s="173">
        <f t="shared" si="28"/>
        <v>0</v>
      </c>
      <c r="T28" s="77">
        <f t="shared" si="29"/>
        <v>108000</v>
      </c>
      <c r="U28" s="212">
        <f t="shared" si="26"/>
        <v>0</v>
      </c>
      <c r="V28" s="204">
        <f t="shared" si="26"/>
        <v>0</v>
      </c>
      <c r="W28" s="204">
        <f t="shared" si="30"/>
        <v>108000</v>
      </c>
      <c r="X28" s="213">
        <f t="shared" si="30"/>
        <v>0</v>
      </c>
      <c r="Y28" s="59">
        <f t="shared" si="31"/>
        <v>17640000</v>
      </c>
      <c r="Z28" s="60">
        <f t="shared" si="32"/>
        <v>35280000</v>
      </c>
      <c r="AA28" s="60">
        <f t="shared" si="32"/>
        <v>0</v>
      </c>
      <c r="AB28" s="60">
        <f t="shared" si="32"/>
        <v>0</v>
      </c>
      <c r="AC28" s="61">
        <f t="shared" si="32"/>
        <v>0</v>
      </c>
      <c r="AD28" s="62">
        <f t="shared" si="33"/>
        <v>52920000</v>
      </c>
    </row>
    <row r="29" spans="2:30" s="45" customFormat="1" x14ac:dyDescent="0.3">
      <c r="B29" s="279" t="s">
        <v>242</v>
      </c>
      <c r="C29" s="297"/>
      <c r="D29" s="83" t="s">
        <v>89</v>
      </c>
      <c r="E29" s="83" t="s">
        <v>127</v>
      </c>
      <c r="F29" s="84"/>
      <c r="G29" s="83" t="s">
        <v>35</v>
      </c>
      <c r="H29" s="186"/>
      <c r="I29" s="186">
        <v>2</v>
      </c>
      <c r="J29" s="186">
        <v>2</v>
      </c>
      <c r="K29" s="186"/>
      <c r="L29" s="186"/>
      <c r="M29" s="73">
        <f t="shared" si="37"/>
        <v>4</v>
      </c>
      <c r="N29" s="81">
        <v>36000</v>
      </c>
      <c r="O29" s="57">
        <f t="shared" si="28"/>
        <v>0</v>
      </c>
      <c r="P29" s="57">
        <f t="shared" si="28"/>
        <v>72000</v>
      </c>
      <c r="Q29" s="57">
        <f t="shared" si="28"/>
        <v>72000</v>
      </c>
      <c r="R29" s="57">
        <f t="shared" si="28"/>
        <v>0</v>
      </c>
      <c r="S29" s="173">
        <f t="shared" si="28"/>
        <v>0</v>
      </c>
      <c r="T29" s="77">
        <f t="shared" si="29"/>
        <v>144000</v>
      </c>
      <c r="U29" s="212">
        <f t="shared" si="26"/>
        <v>0</v>
      </c>
      <c r="V29" s="204">
        <f t="shared" si="26"/>
        <v>0</v>
      </c>
      <c r="W29" s="204">
        <f t="shared" si="30"/>
        <v>144000</v>
      </c>
      <c r="X29" s="213">
        <f t="shared" si="30"/>
        <v>0</v>
      </c>
      <c r="Y29" s="59">
        <f t="shared" si="31"/>
        <v>0</v>
      </c>
      <c r="Z29" s="60">
        <f t="shared" si="32"/>
        <v>35280000</v>
      </c>
      <c r="AA29" s="60">
        <f t="shared" si="32"/>
        <v>35280000</v>
      </c>
      <c r="AB29" s="60">
        <f t="shared" si="32"/>
        <v>0</v>
      </c>
      <c r="AC29" s="61">
        <f t="shared" si="32"/>
        <v>0</v>
      </c>
      <c r="AD29" s="62">
        <f t="shared" si="33"/>
        <v>70560000</v>
      </c>
    </row>
    <row r="30" spans="2:30" s="45" customFormat="1" x14ac:dyDescent="0.3">
      <c r="B30" s="279" t="s">
        <v>242</v>
      </c>
      <c r="C30" s="297"/>
      <c r="D30" s="83" t="s">
        <v>84</v>
      </c>
      <c r="E30" s="83" t="s">
        <v>127</v>
      </c>
      <c r="F30" s="84">
        <v>10</v>
      </c>
      <c r="G30" s="83" t="s">
        <v>35</v>
      </c>
      <c r="H30" s="186"/>
      <c r="I30" s="186">
        <v>1</v>
      </c>
      <c r="J30" s="186"/>
      <c r="K30" s="186"/>
      <c r="L30" s="186"/>
      <c r="M30" s="73">
        <f>SUM(H30:L30)</f>
        <v>1</v>
      </c>
      <c r="N30" s="81">
        <v>36000</v>
      </c>
      <c r="O30" s="57">
        <f t="shared" si="28"/>
        <v>0</v>
      </c>
      <c r="P30" s="57">
        <f t="shared" si="28"/>
        <v>36000</v>
      </c>
      <c r="Q30" s="57">
        <f t="shared" si="28"/>
        <v>0</v>
      </c>
      <c r="R30" s="57">
        <f t="shared" si="28"/>
        <v>0</v>
      </c>
      <c r="S30" s="173">
        <f t="shared" si="28"/>
        <v>0</v>
      </c>
      <c r="T30" s="77">
        <f t="shared" si="29"/>
        <v>36000</v>
      </c>
      <c r="U30" s="212">
        <f t="shared" si="26"/>
        <v>0</v>
      </c>
      <c r="V30" s="204">
        <f t="shared" si="26"/>
        <v>0</v>
      </c>
      <c r="W30" s="204">
        <f t="shared" si="30"/>
        <v>36000</v>
      </c>
      <c r="X30" s="213">
        <f t="shared" si="30"/>
        <v>0</v>
      </c>
      <c r="Y30" s="59">
        <f t="shared" si="31"/>
        <v>0</v>
      </c>
      <c r="Z30" s="60">
        <f t="shared" si="32"/>
        <v>17640000</v>
      </c>
      <c r="AA30" s="60">
        <f t="shared" si="32"/>
        <v>0</v>
      </c>
      <c r="AB30" s="60">
        <f t="shared" si="32"/>
        <v>0</v>
      </c>
      <c r="AC30" s="61">
        <f t="shared" si="32"/>
        <v>0</v>
      </c>
      <c r="AD30" s="62">
        <f t="shared" si="33"/>
        <v>17640000</v>
      </c>
    </row>
    <row r="31" spans="2:30" s="45" customFormat="1" ht="28.8" x14ac:dyDescent="0.3">
      <c r="B31" s="279" t="s">
        <v>242</v>
      </c>
      <c r="C31" s="297"/>
      <c r="D31" s="83" t="s">
        <v>82</v>
      </c>
      <c r="E31" s="83" t="s">
        <v>127</v>
      </c>
      <c r="F31" s="84">
        <v>15</v>
      </c>
      <c r="G31" s="83" t="s">
        <v>35</v>
      </c>
      <c r="H31" s="186"/>
      <c r="I31" s="186">
        <v>1</v>
      </c>
      <c r="J31" s="186">
        <v>2</v>
      </c>
      <c r="K31" s="186"/>
      <c r="L31" s="186"/>
      <c r="M31" s="73">
        <f t="shared" si="37"/>
        <v>3</v>
      </c>
      <c r="N31" s="81">
        <v>240000</v>
      </c>
      <c r="O31" s="57">
        <f t="shared" si="28"/>
        <v>0</v>
      </c>
      <c r="P31" s="57">
        <f t="shared" si="28"/>
        <v>240000</v>
      </c>
      <c r="Q31" s="57">
        <f t="shared" si="28"/>
        <v>480000</v>
      </c>
      <c r="R31" s="57">
        <f t="shared" si="28"/>
        <v>0</v>
      </c>
      <c r="S31" s="173">
        <f t="shared" si="28"/>
        <v>0</v>
      </c>
      <c r="T31" s="77">
        <f t="shared" si="29"/>
        <v>720000</v>
      </c>
      <c r="U31" s="212">
        <f t="shared" si="26"/>
        <v>0</v>
      </c>
      <c r="V31" s="204">
        <f t="shared" si="26"/>
        <v>0</v>
      </c>
      <c r="W31" s="204">
        <f t="shared" si="30"/>
        <v>720000</v>
      </c>
      <c r="X31" s="213">
        <f t="shared" si="30"/>
        <v>0</v>
      </c>
      <c r="Y31" s="59">
        <f t="shared" si="31"/>
        <v>0</v>
      </c>
      <c r="Z31" s="60">
        <f t="shared" si="32"/>
        <v>117600000</v>
      </c>
      <c r="AA31" s="60">
        <f t="shared" si="32"/>
        <v>235200000</v>
      </c>
      <c r="AB31" s="60">
        <f t="shared" si="32"/>
        <v>0</v>
      </c>
      <c r="AC31" s="61">
        <f t="shared" si="32"/>
        <v>0</v>
      </c>
      <c r="AD31" s="62">
        <f t="shared" si="33"/>
        <v>352800000</v>
      </c>
    </row>
    <row r="32" spans="2:30" s="45" customFormat="1" x14ac:dyDescent="0.3">
      <c r="B32" s="279" t="s">
        <v>242</v>
      </c>
      <c r="C32" s="297"/>
      <c r="D32" s="83" t="s">
        <v>131</v>
      </c>
      <c r="E32" s="83" t="s">
        <v>127</v>
      </c>
      <c r="F32" s="84">
        <v>20</v>
      </c>
      <c r="G32" s="83" t="s">
        <v>35</v>
      </c>
      <c r="H32" s="186"/>
      <c r="I32" s="186">
        <v>1</v>
      </c>
      <c r="J32" s="186"/>
      <c r="K32" s="186"/>
      <c r="L32" s="186"/>
      <c r="M32" s="73">
        <f t="shared" si="37"/>
        <v>1</v>
      </c>
      <c r="N32" s="81">
        <v>2500000</v>
      </c>
      <c r="O32" s="57">
        <f t="shared" si="28"/>
        <v>0</v>
      </c>
      <c r="P32" s="57">
        <f t="shared" si="28"/>
        <v>2500000</v>
      </c>
      <c r="Q32" s="57">
        <f t="shared" si="28"/>
        <v>0</v>
      </c>
      <c r="R32" s="57">
        <f t="shared" si="28"/>
        <v>0</v>
      </c>
      <c r="S32" s="173">
        <f t="shared" si="28"/>
        <v>0</v>
      </c>
      <c r="T32" s="77">
        <f t="shared" si="29"/>
        <v>2500000</v>
      </c>
      <c r="U32" s="212">
        <f t="shared" si="26"/>
        <v>0</v>
      </c>
      <c r="V32" s="204">
        <f t="shared" si="26"/>
        <v>0</v>
      </c>
      <c r="W32" s="204">
        <f t="shared" si="30"/>
        <v>2500000</v>
      </c>
      <c r="X32" s="213">
        <f t="shared" si="30"/>
        <v>0</v>
      </c>
      <c r="Y32" s="59">
        <f t="shared" si="31"/>
        <v>0</v>
      </c>
      <c r="Z32" s="60">
        <f t="shared" si="32"/>
        <v>1225000000</v>
      </c>
      <c r="AA32" s="60">
        <f t="shared" si="32"/>
        <v>0</v>
      </c>
      <c r="AB32" s="60">
        <f t="shared" si="32"/>
        <v>0</v>
      </c>
      <c r="AC32" s="61">
        <f t="shared" si="32"/>
        <v>0</v>
      </c>
      <c r="AD32" s="62">
        <f t="shared" si="33"/>
        <v>1225000000</v>
      </c>
    </row>
    <row r="33" spans="2:30" s="45" customFormat="1" ht="15" thickBot="1" x14ac:dyDescent="0.35">
      <c r="B33" s="279" t="s">
        <v>242</v>
      </c>
      <c r="C33" s="298"/>
      <c r="D33" s="85" t="s">
        <v>47</v>
      </c>
      <c r="E33" s="85" t="s">
        <v>97</v>
      </c>
      <c r="F33" s="86">
        <v>30</v>
      </c>
      <c r="G33" s="85" t="s">
        <v>6</v>
      </c>
      <c r="H33" s="187">
        <f>H32</f>
        <v>0</v>
      </c>
      <c r="I33" s="187">
        <f t="shared" ref="I33:L33" si="38">I32</f>
        <v>1</v>
      </c>
      <c r="J33" s="187">
        <f t="shared" si="38"/>
        <v>0</v>
      </c>
      <c r="K33" s="187">
        <f t="shared" si="38"/>
        <v>0</v>
      </c>
      <c r="L33" s="187">
        <f t="shared" si="38"/>
        <v>0</v>
      </c>
      <c r="M33" s="74">
        <f t="shared" si="37"/>
        <v>1</v>
      </c>
      <c r="N33" s="82">
        <v>500000</v>
      </c>
      <c r="O33" s="58">
        <f t="shared" si="28"/>
        <v>0</v>
      </c>
      <c r="P33" s="58">
        <f t="shared" si="28"/>
        <v>500000</v>
      </c>
      <c r="Q33" s="58">
        <f t="shared" si="28"/>
        <v>0</v>
      </c>
      <c r="R33" s="58">
        <f t="shared" si="28"/>
        <v>0</v>
      </c>
      <c r="S33" s="174">
        <f t="shared" si="28"/>
        <v>0</v>
      </c>
      <c r="T33" s="78">
        <f t="shared" si="29"/>
        <v>500000</v>
      </c>
      <c r="U33" s="214">
        <f t="shared" si="26"/>
        <v>500000</v>
      </c>
      <c r="V33" s="215">
        <f t="shared" si="26"/>
        <v>0</v>
      </c>
      <c r="W33" s="215">
        <f t="shared" si="30"/>
        <v>0</v>
      </c>
      <c r="X33" s="216">
        <f t="shared" si="30"/>
        <v>0</v>
      </c>
      <c r="Y33" s="63">
        <f t="shared" si="31"/>
        <v>0</v>
      </c>
      <c r="Z33" s="64">
        <f t="shared" si="32"/>
        <v>245000000</v>
      </c>
      <c r="AA33" s="64">
        <f t="shared" si="32"/>
        <v>0</v>
      </c>
      <c r="AB33" s="64">
        <f t="shared" si="32"/>
        <v>0</v>
      </c>
      <c r="AC33" s="65">
        <f t="shared" si="32"/>
        <v>0</v>
      </c>
      <c r="AD33" s="66">
        <f t="shared" si="33"/>
        <v>245000000</v>
      </c>
    </row>
    <row r="34" spans="2:30" s="45" customFormat="1" ht="15" thickBot="1" x14ac:dyDescent="0.35">
      <c r="C34" s="46"/>
      <c r="D34" s="46"/>
      <c r="E34" s="46"/>
      <c r="F34" s="46"/>
      <c r="G34" s="46"/>
      <c r="H34" s="46"/>
      <c r="I34" s="46"/>
      <c r="J34" s="46"/>
      <c r="K34" s="46"/>
      <c r="L34" s="46"/>
      <c r="M34" s="46"/>
      <c r="N34" s="46"/>
      <c r="O34" s="46"/>
      <c r="P34" s="46"/>
      <c r="Q34" s="46"/>
      <c r="R34" s="46"/>
      <c r="S34" s="46"/>
      <c r="T34" s="46"/>
      <c r="U34" s="209"/>
      <c r="V34" s="209"/>
      <c r="W34" s="209"/>
      <c r="X34" s="209"/>
      <c r="Y34" s="50"/>
      <c r="Z34" s="51"/>
      <c r="AA34" s="51"/>
      <c r="AB34" s="51"/>
      <c r="AC34" s="51"/>
      <c r="AD34" s="51"/>
    </row>
    <row r="35" spans="2:30" s="45" customFormat="1" ht="15" thickBot="1" x14ac:dyDescent="0.35">
      <c r="C35" s="47"/>
      <c r="D35" s="46"/>
      <c r="E35" s="46"/>
      <c r="F35" s="46"/>
      <c r="G35" s="46"/>
      <c r="H35" s="46"/>
      <c r="I35" s="46"/>
      <c r="J35" s="46"/>
      <c r="K35" s="46"/>
      <c r="L35" s="116"/>
      <c r="M35" s="117"/>
      <c r="N35" s="118" t="s">
        <v>109</v>
      </c>
      <c r="O35" s="112">
        <f>SUM(O18:O33)</f>
        <v>503500</v>
      </c>
      <c r="P35" s="113">
        <f>SUM(P18:P33)</f>
        <v>3693500</v>
      </c>
      <c r="Q35" s="113">
        <f>SUM(Q18:Q33)</f>
        <v>589500</v>
      </c>
      <c r="R35" s="113">
        <f>SUM(R18:R33)</f>
        <v>0</v>
      </c>
      <c r="S35" s="114">
        <f>SUM(S18:S33)</f>
        <v>0</v>
      </c>
      <c r="T35" s="79">
        <f>SUM(O35:S35)</f>
        <v>4786500</v>
      </c>
      <c r="U35" s="203">
        <f t="shared" ref="U35:AC35" si="39">SUM(U18:U33)</f>
        <v>500000</v>
      </c>
      <c r="V35" s="205">
        <f t="shared" si="39"/>
        <v>0</v>
      </c>
      <c r="W35" s="205">
        <f t="shared" si="39"/>
        <v>4286500</v>
      </c>
      <c r="X35" s="206">
        <f t="shared" si="39"/>
        <v>0</v>
      </c>
      <c r="Y35" s="95" t="e">
        <f t="shared" si="39"/>
        <v>#VALUE!</v>
      </c>
      <c r="Z35" s="96" t="e">
        <f t="shared" si="39"/>
        <v>#VALUE!</v>
      </c>
      <c r="AA35" s="96" t="e">
        <f t="shared" si="39"/>
        <v>#VALUE!</v>
      </c>
      <c r="AB35" s="96" t="e">
        <f t="shared" si="39"/>
        <v>#VALUE!</v>
      </c>
      <c r="AC35" s="96" t="e">
        <f t="shared" si="39"/>
        <v>#VALUE!</v>
      </c>
      <c r="AD35" s="100" t="e">
        <f>SUM(Y35:AC35)</f>
        <v>#VALUE!</v>
      </c>
    </row>
    <row r="36" spans="2:30" x14ac:dyDescent="0.3">
      <c r="C36" s="11"/>
      <c r="D36" s="2"/>
      <c r="E36" s="2"/>
      <c r="F36" s="2"/>
      <c r="G36" s="2"/>
      <c r="H36" s="2"/>
      <c r="I36" s="2"/>
      <c r="J36" s="2"/>
      <c r="K36" s="2"/>
      <c r="L36" s="2"/>
      <c r="M36" s="2"/>
      <c r="N36" s="36"/>
      <c r="O36" s="37"/>
      <c r="P36" s="37"/>
      <c r="Q36" s="37"/>
      <c r="R36" s="37"/>
      <c r="S36" s="37"/>
      <c r="T36" s="38"/>
      <c r="U36" s="38"/>
      <c r="V36" s="38"/>
      <c r="W36" s="38"/>
      <c r="X36" s="38"/>
      <c r="Y36" s="50"/>
      <c r="Z36" s="51"/>
      <c r="AA36" s="51"/>
      <c r="AB36" s="51"/>
      <c r="AC36" s="51"/>
      <c r="AD36" s="51" t="e">
        <f>AD35/$Y$15</f>
        <v>#VALUE!</v>
      </c>
    </row>
    <row r="37" spans="2:30" ht="15" thickBot="1" x14ac:dyDescent="0.35">
      <c r="C37" s="9"/>
      <c r="D37" s="2"/>
      <c r="E37" s="2"/>
      <c r="F37" s="2"/>
      <c r="G37" s="2"/>
      <c r="H37" s="2"/>
      <c r="I37" s="2"/>
      <c r="J37" s="2"/>
      <c r="K37" s="2"/>
      <c r="L37" s="2"/>
      <c r="M37" s="2"/>
      <c r="N37" s="36"/>
      <c r="O37" s="37"/>
      <c r="P37" s="37"/>
      <c r="Q37" s="37"/>
      <c r="R37" s="37"/>
      <c r="S37" s="37"/>
      <c r="T37" s="38"/>
      <c r="U37" s="38"/>
      <c r="V37" s="38"/>
      <c r="W37" s="38"/>
      <c r="X37" s="38"/>
      <c r="Y37" s="50"/>
      <c r="Z37" s="51"/>
      <c r="AA37" s="51"/>
      <c r="AB37" s="51"/>
      <c r="AC37" s="51"/>
      <c r="AD37" s="51"/>
    </row>
    <row r="38" spans="2:30" s="89" customFormat="1" ht="43.8" thickBot="1" x14ac:dyDescent="0.35">
      <c r="C38" s="94" t="s">
        <v>104</v>
      </c>
      <c r="D38" s="93" t="s">
        <v>7</v>
      </c>
      <c r="E38" s="93" t="str">
        <f>E17</f>
        <v>Fin.
AFD, EU, GCF, GVNT</v>
      </c>
      <c r="F38" s="93" t="str">
        <f>F17</f>
        <v>Durée de vie (an)</v>
      </c>
      <c r="G38" s="93" t="s">
        <v>34</v>
      </c>
      <c r="H38" s="90">
        <v>2021</v>
      </c>
      <c r="I38" s="90">
        <v>2022</v>
      </c>
      <c r="J38" s="90">
        <v>2023</v>
      </c>
      <c r="K38" s="90">
        <v>2024</v>
      </c>
      <c r="L38" s="90">
        <v>2025</v>
      </c>
      <c r="M38" s="87" t="s">
        <v>45</v>
      </c>
      <c r="N38" s="80" t="s">
        <v>46</v>
      </c>
      <c r="O38" s="91" t="s">
        <v>74</v>
      </c>
      <c r="P38" s="91" t="s">
        <v>48</v>
      </c>
      <c r="Q38" s="91" t="s">
        <v>75</v>
      </c>
      <c r="R38" s="91" t="s">
        <v>76</v>
      </c>
      <c r="S38" s="91" t="s">
        <v>77</v>
      </c>
      <c r="T38" s="88" t="s">
        <v>5</v>
      </c>
      <c r="U38" s="210"/>
      <c r="V38" s="201"/>
      <c r="W38" s="201"/>
      <c r="X38" s="211"/>
      <c r="Y38" s="92" t="s">
        <v>74</v>
      </c>
      <c r="Z38" s="92" t="s">
        <v>48</v>
      </c>
      <c r="AA38" s="92" t="s">
        <v>75</v>
      </c>
      <c r="AB38" s="92" t="s">
        <v>76</v>
      </c>
      <c r="AC38" s="97" t="s">
        <v>77</v>
      </c>
      <c r="AD38" s="99" t="s">
        <v>19</v>
      </c>
    </row>
    <row r="39" spans="2:30" x14ac:dyDescent="0.3">
      <c r="B39" s="278" t="s">
        <v>243</v>
      </c>
      <c r="C39" s="299" t="s">
        <v>13</v>
      </c>
      <c r="D39" s="188" t="s">
        <v>85</v>
      </c>
      <c r="E39" s="83" t="s">
        <v>127</v>
      </c>
      <c r="F39" s="84">
        <v>10</v>
      </c>
      <c r="G39" s="83" t="s">
        <v>36</v>
      </c>
      <c r="H39" s="166">
        <v>1</v>
      </c>
      <c r="I39" s="166"/>
      <c r="J39" s="166"/>
      <c r="K39" s="166"/>
      <c r="L39" s="166"/>
      <c r="M39" s="73">
        <f>SUM(H39:L39)</f>
        <v>1</v>
      </c>
      <c r="N39" s="192">
        <v>300000</v>
      </c>
      <c r="O39" s="57">
        <f>H39*$N39</f>
        <v>300000</v>
      </c>
      <c r="P39" s="57">
        <f>I39*$N39</f>
        <v>0</v>
      </c>
      <c r="Q39" s="57">
        <f>J39*$N39</f>
        <v>0</v>
      </c>
      <c r="R39" s="57">
        <f>K39*$N39</f>
        <v>0</v>
      </c>
      <c r="S39" s="57">
        <f>L39*$N39</f>
        <v>0</v>
      </c>
      <c r="T39" s="77">
        <f>SUM(O39:S39)</f>
        <v>300000</v>
      </c>
      <c r="U39" s="212">
        <f>IF($E39=U$16,$T39,0)</f>
        <v>0</v>
      </c>
      <c r="V39" s="204">
        <f t="shared" ref="V39:X49" si="40">IF($E39=V$16,$T39,0)</f>
        <v>0</v>
      </c>
      <c r="W39" s="204">
        <f t="shared" si="40"/>
        <v>300000</v>
      </c>
      <c r="X39" s="213">
        <f t="shared" si="40"/>
        <v>0</v>
      </c>
      <c r="Y39" s="59">
        <f>O39*$Y$15</f>
        <v>147000000</v>
      </c>
      <c r="Z39" s="60">
        <f>P39*$Y$15</f>
        <v>0</v>
      </c>
      <c r="AA39" s="60">
        <f>Q39*$Y$15</f>
        <v>0</v>
      </c>
      <c r="AB39" s="60">
        <f>R39*$Y$15</f>
        <v>0</v>
      </c>
      <c r="AC39" s="61">
        <f>S39*$Y$15</f>
        <v>0</v>
      </c>
      <c r="AD39" s="98">
        <f t="shared" ref="AD39:AD48" si="41">SUM(Y39:AC39)</f>
        <v>147000000</v>
      </c>
    </row>
    <row r="40" spans="2:30" x14ac:dyDescent="0.3">
      <c r="B40" s="278" t="s">
        <v>243</v>
      </c>
      <c r="C40" s="295"/>
      <c r="D40" s="188" t="s">
        <v>91</v>
      </c>
      <c r="E40" s="83" t="s">
        <v>127</v>
      </c>
      <c r="F40" s="84">
        <v>10</v>
      </c>
      <c r="G40" s="83" t="s">
        <v>35</v>
      </c>
      <c r="H40" s="166">
        <v>0</v>
      </c>
      <c r="I40" s="166">
        <v>1</v>
      </c>
      <c r="J40" s="166"/>
      <c r="K40" s="166"/>
      <c r="L40" s="166"/>
      <c r="M40" s="73">
        <f t="shared" ref="M40:M49" si="42">SUM(H40:L40)</f>
        <v>1</v>
      </c>
      <c r="N40" s="192">
        <v>300000</v>
      </c>
      <c r="O40" s="57">
        <f t="shared" ref="O40:S49" si="43">H40*$N40</f>
        <v>0</v>
      </c>
      <c r="P40" s="57">
        <f t="shared" si="43"/>
        <v>300000</v>
      </c>
      <c r="Q40" s="57">
        <f t="shared" si="43"/>
        <v>0</v>
      </c>
      <c r="R40" s="57">
        <f t="shared" si="43"/>
        <v>0</v>
      </c>
      <c r="S40" s="57">
        <f t="shared" si="43"/>
        <v>0</v>
      </c>
      <c r="T40" s="77">
        <f t="shared" ref="T40:T49" si="44">SUM(O40:S40)</f>
        <v>300000</v>
      </c>
      <c r="U40" s="212">
        <f t="shared" ref="U40:U49" si="45">IF($E40=U$16,$T40,0)</f>
        <v>0</v>
      </c>
      <c r="V40" s="204">
        <f t="shared" si="40"/>
        <v>0</v>
      </c>
      <c r="W40" s="204">
        <f t="shared" si="40"/>
        <v>300000</v>
      </c>
      <c r="X40" s="213">
        <f t="shared" si="40"/>
        <v>0</v>
      </c>
      <c r="Y40" s="59">
        <f t="shared" ref="Y40:Y49" si="46">O40*$Y$15</f>
        <v>0</v>
      </c>
      <c r="Z40" s="60">
        <f t="shared" ref="Z40:Z49" si="47">P40*$Y$15</f>
        <v>147000000</v>
      </c>
      <c r="AA40" s="60">
        <f t="shared" ref="AA40:AA49" si="48">Q40*$Y$15</f>
        <v>0</v>
      </c>
      <c r="AB40" s="60">
        <f t="shared" ref="AB40:AB49" si="49">R40*$Y$15</f>
        <v>0</v>
      </c>
      <c r="AC40" s="61">
        <f t="shared" ref="AC40:AC49" si="50">S40*$Y$15</f>
        <v>0</v>
      </c>
      <c r="AD40" s="98">
        <f t="shared" si="41"/>
        <v>147000000</v>
      </c>
    </row>
    <row r="41" spans="2:30" x14ac:dyDescent="0.3">
      <c r="B41" s="278" t="s">
        <v>243</v>
      </c>
      <c r="C41" s="295"/>
      <c r="D41" s="188" t="s">
        <v>44</v>
      </c>
      <c r="E41" s="83" t="s">
        <v>127</v>
      </c>
      <c r="F41" s="84">
        <v>10</v>
      </c>
      <c r="G41" s="83" t="s">
        <v>35</v>
      </c>
      <c r="H41" s="166"/>
      <c r="I41" s="166">
        <v>1</v>
      </c>
      <c r="J41" s="166"/>
      <c r="K41" s="166"/>
      <c r="L41" s="166"/>
      <c r="M41" s="73">
        <f t="shared" si="42"/>
        <v>1</v>
      </c>
      <c r="N41" s="192">
        <v>200000</v>
      </c>
      <c r="O41" s="57">
        <f t="shared" si="43"/>
        <v>0</v>
      </c>
      <c r="P41" s="57">
        <f t="shared" si="43"/>
        <v>200000</v>
      </c>
      <c r="Q41" s="57">
        <f t="shared" si="43"/>
        <v>0</v>
      </c>
      <c r="R41" s="57">
        <f t="shared" si="43"/>
        <v>0</v>
      </c>
      <c r="S41" s="57">
        <f t="shared" si="43"/>
        <v>0</v>
      </c>
      <c r="T41" s="77">
        <f t="shared" si="44"/>
        <v>200000</v>
      </c>
      <c r="U41" s="212">
        <f t="shared" si="45"/>
        <v>0</v>
      </c>
      <c r="V41" s="204">
        <f t="shared" si="40"/>
        <v>0</v>
      </c>
      <c r="W41" s="204">
        <f t="shared" si="40"/>
        <v>200000</v>
      </c>
      <c r="X41" s="213">
        <f t="shared" si="40"/>
        <v>0</v>
      </c>
      <c r="Y41" s="59">
        <f t="shared" si="46"/>
        <v>0</v>
      </c>
      <c r="Z41" s="60">
        <f t="shared" si="47"/>
        <v>98000000</v>
      </c>
      <c r="AA41" s="60">
        <f t="shared" si="48"/>
        <v>0</v>
      </c>
      <c r="AB41" s="60">
        <f t="shared" si="49"/>
        <v>0</v>
      </c>
      <c r="AC41" s="61">
        <f t="shared" si="50"/>
        <v>0</v>
      </c>
      <c r="AD41" s="98">
        <f t="shared" si="41"/>
        <v>98000000</v>
      </c>
    </row>
    <row r="42" spans="2:30" x14ac:dyDescent="0.3">
      <c r="B42" s="278" t="s">
        <v>243</v>
      </c>
      <c r="C42" s="295"/>
      <c r="D42" s="188" t="s">
        <v>37</v>
      </c>
      <c r="E42" s="83" t="s">
        <v>127</v>
      </c>
      <c r="F42" s="84">
        <v>10</v>
      </c>
      <c r="G42" s="83" t="s">
        <v>35</v>
      </c>
      <c r="H42" s="190"/>
      <c r="I42" s="190">
        <v>1</v>
      </c>
      <c r="J42" s="166"/>
      <c r="K42" s="166"/>
      <c r="L42" s="166"/>
      <c r="M42" s="73">
        <f t="shared" si="42"/>
        <v>1</v>
      </c>
      <c r="N42" s="192">
        <v>300000</v>
      </c>
      <c r="O42" s="57">
        <f t="shared" si="43"/>
        <v>0</v>
      </c>
      <c r="P42" s="57">
        <f t="shared" si="43"/>
        <v>300000</v>
      </c>
      <c r="Q42" s="57">
        <f t="shared" si="43"/>
        <v>0</v>
      </c>
      <c r="R42" s="57">
        <f t="shared" si="43"/>
        <v>0</v>
      </c>
      <c r="S42" s="57">
        <f t="shared" si="43"/>
        <v>0</v>
      </c>
      <c r="T42" s="77">
        <f t="shared" si="44"/>
        <v>300000</v>
      </c>
      <c r="U42" s="212">
        <f t="shared" si="45"/>
        <v>0</v>
      </c>
      <c r="V42" s="204">
        <f t="shared" si="40"/>
        <v>0</v>
      </c>
      <c r="W42" s="204">
        <f t="shared" si="40"/>
        <v>300000</v>
      </c>
      <c r="X42" s="213">
        <f t="shared" si="40"/>
        <v>0</v>
      </c>
      <c r="Y42" s="59">
        <f t="shared" si="46"/>
        <v>0</v>
      </c>
      <c r="Z42" s="60">
        <f t="shared" si="47"/>
        <v>147000000</v>
      </c>
      <c r="AA42" s="60">
        <f t="shared" si="48"/>
        <v>0</v>
      </c>
      <c r="AB42" s="60">
        <f t="shared" si="49"/>
        <v>0</v>
      </c>
      <c r="AC42" s="61">
        <f t="shared" si="50"/>
        <v>0</v>
      </c>
      <c r="AD42" s="98">
        <f t="shared" si="41"/>
        <v>147000000</v>
      </c>
    </row>
    <row r="43" spans="2:30" x14ac:dyDescent="0.3">
      <c r="B43" s="278" t="s">
        <v>243</v>
      </c>
      <c r="C43" s="295"/>
      <c r="D43" s="188" t="s">
        <v>68</v>
      </c>
      <c r="E43" s="83" t="s">
        <v>127</v>
      </c>
      <c r="F43" s="84">
        <v>10</v>
      </c>
      <c r="G43" s="83" t="s">
        <v>36</v>
      </c>
      <c r="H43" s="166"/>
      <c r="I43" s="166">
        <v>2</v>
      </c>
      <c r="J43" s="166"/>
      <c r="K43" s="166"/>
      <c r="L43" s="166"/>
      <c r="M43" s="73">
        <f t="shared" si="42"/>
        <v>2</v>
      </c>
      <c r="N43" s="192">
        <v>300000</v>
      </c>
      <c r="O43" s="57">
        <f t="shared" si="43"/>
        <v>0</v>
      </c>
      <c r="P43" s="57">
        <f t="shared" si="43"/>
        <v>600000</v>
      </c>
      <c r="Q43" s="57">
        <f t="shared" si="43"/>
        <v>0</v>
      </c>
      <c r="R43" s="57">
        <f t="shared" si="43"/>
        <v>0</v>
      </c>
      <c r="S43" s="57">
        <f t="shared" si="43"/>
        <v>0</v>
      </c>
      <c r="T43" s="77">
        <f t="shared" si="44"/>
        <v>600000</v>
      </c>
      <c r="U43" s="212">
        <f t="shared" si="45"/>
        <v>0</v>
      </c>
      <c r="V43" s="204">
        <f t="shared" si="40"/>
        <v>0</v>
      </c>
      <c r="W43" s="204">
        <f t="shared" si="40"/>
        <v>600000</v>
      </c>
      <c r="X43" s="213">
        <f t="shared" si="40"/>
        <v>0</v>
      </c>
      <c r="Y43" s="59">
        <f t="shared" si="46"/>
        <v>0</v>
      </c>
      <c r="Z43" s="60">
        <f t="shared" si="47"/>
        <v>294000000</v>
      </c>
      <c r="AA43" s="60">
        <f t="shared" si="48"/>
        <v>0</v>
      </c>
      <c r="AB43" s="60">
        <f t="shared" si="49"/>
        <v>0</v>
      </c>
      <c r="AC43" s="61">
        <f t="shared" si="50"/>
        <v>0</v>
      </c>
      <c r="AD43" s="98">
        <f t="shared" si="41"/>
        <v>294000000</v>
      </c>
    </row>
    <row r="44" spans="2:30" x14ac:dyDescent="0.3">
      <c r="B44" s="278" t="s">
        <v>243</v>
      </c>
      <c r="C44" s="295"/>
      <c r="D44" s="188" t="s">
        <v>38</v>
      </c>
      <c r="E44" s="83"/>
      <c r="F44" s="84"/>
      <c r="G44" s="83" t="s">
        <v>36</v>
      </c>
      <c r="H44" s="166"/>
      <c r="I44" s="166">
        <v>0</v>
      </c>
      <c r="J44" s="166"/>
      <c r="K44" s="166"/>
      <c r="L44" s="166"/>
      <c r="M44" s="73">
        <f t="shared" si="42"/>
        <v>0</v>
      </c>
      <c r="N44" s="192">
        <v>360000</v>
      </c>
      <c r="O44" s="57">
        <f t="shared" si="43"/>
        <v>0</v>
      </c>
      <c r="P44" s="57">
        <f t="shared" si="43"/>
        <v>0</v>
      </c>
      <c r="Q44" s="57">
        <f t="shared" si="43"/>
        <v>0</v>
      </c>
      <c r="R44" s="57">
        <f t="shared" si="43"/>
        <v>0</v>
      </c>
      <c r="S44" s="57">
        <f t="shared" si="43"/>
        <v>0</v>
      </c>
      <c r="T44" s="77">
        <f t="shared" si="44"/>
        <v>0</v>
      </c>
      <c r="U44" s="212">
        <f t="shared" si="45"/>
        <v>0</v>
      </c>
      <c r="V44" s="204">
        <f t="shared" si="40"/>
        <v>0</v>
      </c>
      <c r="W44" s="204">
        <f t="shared" si="40"/>
        <v>0</v>
      </c>
      <c r="X44" s="213">
        <f t="shared" si="40"/>
        <v>0</v>
      </c>
      <c r="Y44" s="59">
        <f t="shared" si="46"/>
        <v>0</v>
      </c>
      <c r="Z44" s="60">
        <f t="shared" si="47"/>
        <v>0</v>
      </c>
      <c r="AA44" s="60">
        <f t="shared" si="48"/>
        <v>0</v>
      </c>
      <c r="AB44" s="60">
        <f t="shared" si="49"/>
        <v>0</v>
      </c>
      <c r="AC44" s="61">
        <f t="shared" si="50"/>
        <v>0</v>
      </c>
      <c r="AD44" s="98">
        <f t="shared" si="41"/>
        <v>0</v>
      </c>
    </row>
    <row r="45" spans="2:30" x14ac:dyDescent="0.3">
      <c r="B45" s="278" t="s">
        <v>243</v>
      </c>
      <c r="C45" s="295"/>
      <c r="D45" s="188" t="s">
        <v>87</v>
      </c>
      <c r="E45" s="83" t="s">
        <v>127</v>
      </c>
      <c r="F45" s="84">
        <v>10</v>
      </c>
      <c r="G45" s="83" t="s">
        <v>36</v>
      </c>
      <c r="H45" s="166"/>
      <c r="I45" s="166">
        <v>1</v>
      </c>
      <c r="J45" s="166"/>
      <c r="K45" s="166"/>
      <c r="L45" s="166"/>
      <c r="M45" s="73">
        <f t="shared" si="42"/>
        <v>1</v>
      </c>
      <c r="N45" s="192">
        <v>500000</v>
      </c>
      <c r="O45" s="57">
        <f t="shared" si="43"/>
        <v>0</v>
      </c>
      <c r="P45" s="57">
        <f t="shared" si="43"/>
        <v>500000</v>
      </c>
      <c r="Q45" s="57">
        <f t="shared" si="43"/>
        <v>0</v>
      </c>
      <c r="R45" s="57">
        <f t="shared" si="43"/>
        <v>0</v>
      </c>
      <c r="S45" s="57">
        <f t="shared" si="43"/>
        <v>0</v>
      </c>
      <c r="T45" s="77">
        <f t="shared" si="44"/>
        <v>500000</v>
      </c>
      <c r="U45" s="212">
        <f t="shared" si="45"/>
        <v>0</v>
      </c>
      <c r="V45" s="204">
        <f t="shared" si="40"/>
        <v>0</v>
      </c>
      <c r="W45" s="204">
        <f t="shared" si="40"/>
        <v>500000</v>
      </c>
      <c r="X45" s="213">
        <f t="shared" si="40"/>
        <v>0</v>
      </c>
      <c r="Y45" s="59">
        <f t="shared" si="46"/>
        <v>0</v>
      </c>
      <c r="Z45" s="60">
        <f t="shared" si="47"/>
        <v>245000000</v>
      </c>
      <c r="AA45" s="60">
        <f t="shared" si="48"/>
        <v>0</v>
      </c>
      <c r="AB45" s="60">
        <f t="shared" si="49"/>
        <v>0</v>
      </c>
      <c r="AC45" s="61">
        <f t="shared" si="50"/>
        <v>0</v>
      </c>
      <c r="AD45" s="98">
        <f t="shared" si="41"/>
        <v>245000000</v>
      </c>
    </row>
    <row r="46" spans="2:30" ht="28.8" x14ac:dyDescent="0.3">
      <c r="B46" s="278" t="s">
        <v>243</v>
      </c>
      <c r="C46" s="295"/>
      <c r="D46" s="188" t="s">
        <v>92</v>
      </c>
      <c r="E46" s="83" t="s">
        <v>126</v>
      </c>
      <c r="F46" s="84">
        <v>10</v>
      </c>
      <c r="G46" s="83" t="s">
        <v>36</v>
      </c>
      <c r="H46" s="166"/>
      <c r="I46" s="166">
        <v>0.5</v>
      </c>
      <c r="J46" s="166"/>
      <c r="K46" s="166"/>
      <c r="L46" s="166"/>
      <c r="M46" s="73">
        <f t="shared" si="42"/>
        <v>0.5</v>
      </c>
      <c r="N46" s="192">
        <v>600000</v>
      </c>
      <c r="O46" s="57">
        <f t="shared" si="43"/>
        <v>0</v>
      </c>
      <c r="P46" s="57">
        <f t="shared" si="43"/>
        <v>300000</v>
      </c>
      <c r="Q46" s="57">
        <f t="shared" si="43"/>
        <v>0</v>
      </c>
      <c r="R46" s="57">
        <f t="shared" si="43"/>
        <v>0</v>
      </c>
      <c r="S46" s="57">
        <f t="shared" si="43"/>
        <v>0</v>
      </c>
      <c r="T46" s="77">
        <f t="shared" si="44"/>
        <v>300000</v>
      </c>
      <c r="U46" s="212">
        <f t="shared" si="45"/>
        <v>0</v>
      </c>
      <c r="V46" s="204">
        <f t="shared" si="40"/>
        <v>300000</v>
      </c>
      <c r="W46" s="204">
        <f t="shared" si="40"/>
        <v>0</v>
      </c>
      <c r="X46" s="213">
        <f t="shared" si="40"/>
        <v>0</v>
      </c>
      <c r="Y46" s="59">
        <f t="shared" si="46"/>
        <v>0</v>
      </c>
      <c r="Z46" s="60">
        <f t="shared" si="47"/>
        <v>147000000</v>
      </c>
      <c r="AA46" s="60">
        <f t="shared" si="48"/>
        <v>0</v>
      </c>
      <c r="AB46" s="60">
        <f t="shared" si="49"/>
        <v>0</v>
      </c>
      <c r="AC46" s="61">
        <f t="shared" si="50"/>
        <v>0</v>
      </c>
      <c r="AD46" s="98">
        <f t="shared" si="41"/>
        <v>147000000</v>
      </c>
    </row>
    <row r="47" spans="2:30" x14ac:dyDescent="0.3">
      <c r="B47" s="278" t="s">
        <v>243</v>
      </c>
      <c r="C47" s="295"/>
      <c r="D47" s="188" t="s">
        <v>26</v>
      </c>
      <c r="E47" s="83"/>
      <c r="F47" s="84"/>
      <c r="G47" s="83" t="s">
        <v>35</v>
      </c>
      <c r="H47" s="166"/>
      <c r="I47" s="166"/>
      <c r="J47" s="166"/>
      <c r="K47" s="166"/>
      <c r="L47" s="166"/>
      <c r="M47" s="73">
        <f t="shared" si="42"/>
        <v>0</v>
      </c>
      <c r="N47" s="192">
        <v>420000</v>
      </c>
      <c r="O47" s="57">
        <f t="shared" si="43"/>
        <v>0</v>
      </c>
      <c r="P47" s="57">
        <f t="shared" si="43"/>
        <v>0</v>
      </c>
      <c r="Q47" s="57">
        <f t="shared" si="43"/>
        <v>0</v>
      </c>
      <c r="R47" s="57">
        <f t="shared" si="43"/>
        <v>0</v>
      </c>
      <c r="S47" s="57">
        <f t="shared" si="43"/>
        <v>0</v>
      </c>
      <c r="T47" s="77">
        <f t="shared" si="44"/>
        <v>0</v>
      </c>
      <c r="U47" s="212">
        <f t="shared" si="45"/>
        <v>0</v>
      </c>
      <c r="V47" s="204">
        <f t="shared" si="40"/>
        <v>0</v>
      </c>
      <c r="W47" s="204">
        <f t="shared" si="40"/>
        <v>0</v>
      </c>
      <c r="X47" s="213">
        <f t="shared" si="40"/>
        <v>0</v>
      </c>
      <c r="Y47" s="59">
        <f t="shared" si="46"/>
        <v>0</v>
      </c>
      <c r="Z47" s="60">
        <f t="shared" si="47"/>
        <v>0</v>
      </c>
      <c r="AA47" s="60">
        <f t="shared" si="48"/>
        <v>0</v>
      </c>
      <c r="AB47" s="60">
        <f t="shared" si="49"/>
        <v>0</v>
      </c>
      <c r="AC47" s="61">
        <f t="shared" si="50"/>
        <v>0</v>
      </c>
      <c r="AD47" s="98">
        <f t="shared" si="41"/>
        <v>0</v>
      </c>
    </row>
    <row r="48" spans="2:30" x14ac:dyDescent="0.3">
      <c r="B48" s="1" t="s">
        <v>248</v>
      </c>
      <c r="C48" s="295"/>
      <c r="D48" s="188" t="s">
        <v>43</v>
      </c>
      <c r="E48" s="83" t="s">
        <v>127</v>
      </c>
      <c r="F48" s="84"/>
      <c r="G48" s="83" t="s">
        <v>36</v>
      </c>
      <c r="H48" s="166"/>
      <c r="I48" s="166">
        <v>0.5</v>
      </c>
      <c r="J48" s="166">
        <v>0.5</v>
      </c>
      <c r="K48" s="166"/>
      <c r="L48" s="166"/>
      <c r="M48" s="73">
        <f t="shared" si="42"/>
        <v>1</v>
      </c>
      <c r="N48" s="192">
        <v>300000</v>
      </c>
      <c r="O48" s="57">
        <f t="shared" si="43"/>
        <v>0</v>
      </c>
      <c r="P48" s="57">
        <f t="shared" si="43"/>
        <v>150000</v>
      </c>
      <c r="Q48" s="57">
        <f t="shared" si="43"/>
        <v>150000</v>
      </c>
      <c r="R48" s="57">
        <f t="shared" si="43"/>
        <v>0</v>
      </c>
      <c r="S48" s="57">
        <f t="shared" si="43"/>
        <v>0</v>
      </c>
      <c r="T48" s="77">
        <f t="shared" si="44"/>
        <v>300000</v>
      </c>
      <c r="U48" s="212">
        <f t="shared" si="45"/>
        <v>0</v>
      </c>
      <c r="V48" s="204">
        <f t="shared" si="40"/>
        <v>0</v>
      </c>
      <c r="W48" s="204">
        <f t="shared" si="40"/>
        <v>300000</v>
      </c>
      <c r="X48" s="213">
        <f t="shared" si="40"/>
        <v>0</v>
      </c>
      <c r="Y48" s="59">
        <f t="shared" si="46"/>
        <v>0</v>
      </c>
      <c r="Z48" s="60">
        <f t="shared" si="47"/>
        <v>73500000</v>
      </c>
      <c r="AA48" s="60">
        <f t="shared" si="48"/>
        <v>73500000</v>
      </c>
      <c r="AB48" s="60">
        <f t="shared" si="49"/>
        <v>0</v>
      </c>
      <c r="AC48" s="61">
        <f t="shared" si="50"/>
        <v>0</v>
      </c>
      <c r="AD48" s="98">
        <f t="shared" si="41"/>
        <v>147000000</v>
      </c>
    </row>
    <row r="49" spans="2:30" ht="29.4" thickBot="1" x14ac:dyDescent="0.35">
      <c r="B49" s="278" t="s">
        <v>247</v>
      </c>
      <c r="C49" s="296"/>
      <c r="D49" s="189" t="s">
        <v>93</v>
      </c>
      <c r="E49" s="85" t="s">
        <v>127</v>
      </c>
      <c r="F49" s="86">
        <v>10</v>
      </c>
      <c r="G49" s="85" t="s">
        <v>36</v>
      </c>
      <c r="H49" s="191">
        <v>4</v>
      </c>
      <c r="I49" s="191">
        <v>4</v>
      </c>
      <c r="J49" s="167">
        <v>4</v>
      </c>
      <c r="K49" s="167"/>
      <c r="L49" s="167"/>
      <c r="M49" s="74">
        <f t="shared" si="42"/>
        <v>12</v>
      </c>
      <c r="N49" s="193">
        <v>60000</v>
      </c>
      <c r="O49" s="58">
        <f t="shared" si="43"/>
        <v>240000</v>
      </c>
      <c r="P49" s="58">
        <f t="shared" si="43"/>
        <v>240000</v>
      </c>
      <c r="Q49" s="58">
        <f t="shared" si="43"/>
        <v>240000</v>
      </c>
      <c r="R49" s="58">
        <f t="shared" si="43"/>
        <v>0</v>
      </c>
      <c r="S49" s="58">
        <f t="shared" si="43"/>
        <v>0</v>
      </c>
      <c r="T49" s="78">
        <f t="shared" si="44"/>
        <v>720000</v>
      </c>
      <c r="U49" s="214">
        <f t="shared" si="45"/>
        <v>0</v>
      </c>
      <c r="V49" s="215">
        <f t="shared" si="40"/>
        <v>0</v>
      </c>
      <c r="W49" s="215">
        <f t="shared" si="40"/>
        <v>720000</v>
      </c>
      <c r="X49" s="216">
        <f t="shared" si="40"/>
        <v>0</v>
      </c>
      <c r="Y49" s="63">
        <f t="shared" si="46"/>
        <v>117600000</v>
      </c>
      <c r="Z49" s="64">
        <f t="shared" si="47"/>
        <v>117600000</v>
      </c>
      <c r="AA49" s="64">
        <f t="shared" si="48"/>
        <v>117600000</v>
      </c>
      <c r="AB49" s="64">
        <f t="shared" si="49"/>
        <v>0</v>
      </c>
      <c r="AC49" s="65">
        <f t="shared" si="50"/>
        <v>0</v>
      </c>
      <c r="AD49" s="66">
        <f>SUM(Y49:AC49)</f>
        <v>352800000</v>
      </c>
    </row>
    <row r="50" spans="2:30" ht="15" thickBot="1" x14ac:dyDescent="0.35">
      <c r="C50" s="9"/>
      <c r="D50" s="46"/>
      <c r="E50" s="9"/>
      <c r="F50" s="9"/>
      <c r="G50" s="9"/>
      <c r="H50" s="9"/>
      <c r="I50" s="9"/>
      <c r="J50" s="9"/>
      <c r="K50" s="9"/>
      <c r="L50" s="9"/>
      <c r="M50" s="9"/>
      <c r="N50" s="37"/>
      <c r="O50" s="37"/>
      <c r="P50" s="37"/>
      <c r="Q50" s="37"/>
      <c r="R50" s="37"/>
      <c r="S50" s="37"/>
      <c r="T50" s="37"/>
      <c r="U50" s="37"/>
      <c r="V50" s="37"/>
      <c r="W50" s="37"/>
      <c r="X50" s="37"/>
      <c r="Y50" s="50"/>
      <c r="Z50" s="51"/>
      <c r="AA50" s="51"/>
      <c r="AB50" s="51"/>
      <c r="AC50" s="51"/>
      <c r="AD50" s="51"/>
    </row>
    <row r="51" spans="2:30" s="45" customFormat="1" ht="15" thickBot="1" x14ac:dyDescent="0.35">
      <c r="C51" s="47"/>
      <c r="D51" s="46"/>
      <c r="E51" s="46"/>
      <c r="F51" s="46"/>
      <c r="G51" s="46"/>
      <c r="H51" s="46"/>
      <c r="I51" s="46"/>
      <c r="J51" s="46"/>
      <c r="K51" s="46"/>
      <c r="L51" s="116"/>
      <c r="M51" s="117"/>
      <c r="N51" s="118" t="s">
        <v>110</v>
      </c>
      <c r="O51" s="112">
        <f>SUM(O39:O49)</f>
        <v>540000</v>
      </c>
      <c r="P51" s="113">
        <f>SUM(P39:P49)</f>
        <v>2590000</v>
      </c>
      <c r="Q51" s="113">
        <f>SUM(Q39:Q49)</f>
        <v>390000</v>
      </c>
      <c r="R51" s="113">
        <f>SUM(R39:R49)</f>
        <v>0</v>
      </c>
      <c r="S51" s="114">
        <f>SUM(S39:S49)</f>
        <v>0</v>
      </c>
      <c r="T51" s="79">
        <f>SUM(O51:S51)</f>
        <v>3520000</v>
      </c>
      <c r="U51" s="203">
        <f t="shared" ref="U51:AC51" si="51">SUM(U39:U49)</f>
        <v>0</v>
      </c>
      <c r="V51" s="205">
        <f t="shared" si="51"/>
        <v>300000</v>
      </c>
      <c r="W51" s="205">
        <f t="shared" si="51"/>
        <v>3220000</v>
      </c>
      <c r="X51" s="206">
        <f t="shared" si="51"/>
        <v>0</v>
      </c>
      <c r="Y51" s="95">
        <f t="shared" si="51"/>
        <v>264600000</v>
      </c>
      <c r="Z51" s="96">
        <f t="shared" si="51"/>
        <v>1269100000</v>
      </c>
      <c r="AA51" s="96">
        <f t="shared" si="51"/>
        <v>191100000</v>
      </c>
      <c r="AB51" s="96">
        <f t="shared" si="51"/>
        <v>0</v>
      </c>
      <c r="AC51" s="96">
        <f t="shared" si="51"/>
        <v>0</v>
      </c>
      <c r="AD51" s="100">
        <f>SUM(Y51:AC51)</f>
        <v>1724800000</v>
      </c>
    </row>
    <row r="52" spans="2:30" x14ac:dyDescent="0.3">
      <c r="C52" s="9"/>
      <c r="D52" s="9"/>
      <c r="E52" s="9"/>
      <c r="F52" s="9"/>
      <c r="G52" s="9"/>
      <c r="H52" s="9"/>
      <c r="I52" s="9"/>
      <c r="J52" s="9"/>
      <c r="K52" s="9"/>
      <c r="L52" s="9"/>
      <c r="M52" s="9"/>
      <c r="N52" s="9"/>
      <c r="O52" s="3"/>
      <c r="P52" s="3"/>
      <c r="Q52" s="3"/>
      <c r="R52" s="3"/>
      <c r="S52" s="3"/>
      <c r="T52" s="12"/>
      <c r="U52" s="12"/>
      <c r="V52" s="12"/>
      <c r="W52" s="12"/>
      <c r="X52" s="12"/>
      <c r="Y52" s="50"/>
      <c r="Z52" s="51"/>
      <c r="AA52" s="51"/>
      <c r="AB52" s="51"/>
      <c r="AC52" s="51"/>
      <c r="AD52" s="51">
        <f>AD51/$Y$15</f>
        <v>3520000</v>
      </c>
    </row>
    <row r="53" spans="2:30" ht="15" thickBot="1" x14ac:dyDescent="0.35">
      <c r="C53" s="16"/>
      <c r="D53" s="9"/>
      <c r="E53" s="9"/>
      <c r="F53" s="9"/>
      <c r="G53" s="9"/>
      <c r="H53" s="9"/>
      <c r="I53" s="9"/>
      <c r="J53" s="5"/>
      <c r="K53" s="5"/>
      <c r="L53" s="5"/>
      <c r="M53" s="5"/>
      <c r="N53" s="4"/>
      <c r="O53" s="41"/>
      <c r="P53" s="41"/>
      <c r="Q53" s="41"/>
      <c r="R53" s="41"/>
      <c r="S53" s="41"/>
      <c r="T53" s="42"/>
      <c r="U53" s="42"/>
      <c r="V53" s="42"/>
      <c r="W53" s="42"/>
      <c r="X53" s="42"/>
      <c r="Y53" s="50"/>
      <c r="Z53" s="51"/>
      <c r="AA53" s="51"/>
      <c r="AB53" s="51"/>
      <c r="AC53" s="51"/>
      <c r="AD53" s="51"/>
    </row>
    <row r="54" spans="2:30" s="89" customFormat="1" ht="43.8" thickBot="1" x14ac:dyDescent="0.35">
      <c r="C54" s="94" t="s">
        <v>105</v>
      </c>
      <c r="D54" s="93" t="s">
        <v>7</v>
      </c>
      <c r="E54" s="93" t="str">
        <f>E17</f>
        <v>Fin.
AFD, EU, GCF, GVNT</v>
      </c>
      <c r="F54" s="93" t="str">
        <f>F17</f>
        <v>Durée de vie (an)</v>
      </c>
      <c r="G54" s="93" t="s">
        <v>34</v>
      </c>
      <c r="H54" s="90">
        <v>2021</v>
      </c>
      <c r="I54" s="90">
        <v>2022</v>
      </c>
      <c r="J54" s="90">
        <v>2023</v>
      </c>
      <c r="K54" s="90">
        <v>2024</v>
      </c>
      <c r="L54" s="90">
        <v>2025</v>
      </c>
      <c r="M54" s="87" t="s">
        <v>45</v>
      </c>
      <c r="N54" s="80" t="s">
        <v>46</v>
      </c>
      <c r="O54" s="91" t="s">
        <v>9</v>
      </c>
      <c r="P54" s="91" t="s">
        <v>10</v>
      </c>
      <c r="Q54" s="91" t="s">
        <v>11</v>
      </c>
      <c r="R54" s="91" t="s">
        <v>12</v>
      </c>
      <c r="S54" s="91" t="s">
        <v>48</v>
      </c>
      <c r="T54" s="88" t="s">
        <v>29</v>
      </c>
      <c r="U54" s="217"/>
      <c r="V54" s="218"/>
      <c r="W54" s="218"/>
      <c r="X54" s="219"/>
      <c r="Y54" s="92" t="s">
        <v>74</v>
      </c>
      <c r="Z54" s="92" t="s">
        <v>48</v>
      </c>
      <c r="AA54" s="92" t="s">
        <v>75</v>
      </c>
      <c r="AB54" s="92" t="s">
        <v>76</v>
      </c>
      <c r="AC54" s="97" t="s">
        <v>77</v>
      </c>
      <c r="AD54" s="99" t="s">
        <v>29</v>
      </c>
    </row>
    <row r="55" spans="2:30" x14ac:dyDescent="0.3">
      <c r="B55" s="278" t="s">
        <v>244</v>
      </c>
      <c r="C55" s="299" t="s">
        <v>49</v>
      </c>
      <c r="D55" s="83" t="s">
        <v>54</v>
      </c>
      <c r="E55" s="83" t="s">
        <v>127</v>
      </c>
      <c r="F55" s="84"/>
      <c r="G55" s="83" t="s">
        <v>40</v>
      </c>
      <c r="H55" s="68">
        <v>1</v>
      </c>
      <c r="I55" s="68">
        <v>1</v>
      </c>
      <c r="J55" s="68"/>
      <c r="K55" s="68"/>
      <c r="L55" s="68"/>
      <c r="M55" s="73">
        <f t="shared" ref="M55:M60" si="52">SUM(H55:L55)</f>
        <v>2</v>
      </c>
      <c r="N55" s="81">
        <v>300000</v>
      </c>
      <c r="O55" s="57">
        <f>H55*$N55</f>
        <v>300000</v>
      </c>
      <c r="P55" s="57">
        <f>I55*$N55</f>
        <v>300000</v>
      </c>
      <c r="Q55" s="57">
        <f>J55*$N55</f>
        <v>0</v>
      </c>
      <c r="R55" s="57">
        <f>K55*$N55</f>
        <v>0</v>
      </c>
      <c r="S55" s="57">
        <f>L55*$N55</f>
        <v>0</v>
      </c>
      <c r="T55" s="77">
        <f>SUM(O55:S55)</f>
        <v>600000</v>
      </c>
      <c r="U55" s="212">
        <f>IF($E55=U$16,$T55,0)</f>
        <v>0</v>
      </c>
      <c r="V55" s="204">
        <f t="shared" ref="V55:X61" si="53">IF($E55=V$16,$T55,0)</f>
        <v>0</v>
      </c>
      <c r="W55" s="204">
        <f t="shared" si="53"/>
        <v>600000</v>
      </c>
      <c r="X55" s="213">
        <f t="shared" si="53"/>
        <v>0</v>
      </c>
      <c r="Y55" s="59">
        <f t="shared" ref="Y55:AC61" si="54">O55*$Y$15</f>
        <v>147000000</v>
      </c>
      <c r="Z55" s="60">
        <f t="shared" si="54"/>
        <v>147000000</v>
      </c>
      <c r="AA55" s="60">
        <f t="shared" si="54"/>
        <v>0</v>
      </c>
      <c r="AB55" s="60">
        <f t="shared" si="54"/>
        <v>0</v>
      </c>
      <c r="AC55" s="61">
        <f t="shared" si="54"/>
        <v>0</v>
      </c>
      <c r="AD55" s="98">
        <f t="shared" ref="AD55:AD61" si="55">SUM(Y55:AC55)</f>
        <v>294000000</v>
      </c>
    </row>
    <row r="56" spans="2:30" x14ac:dyDescent="0.3">
      <c r="B56" s="278" t="s">
        <v>244</v>
      </c>
      <c r="C56" s="295"/>
      <c r="D56" s="101" t="s">
        <v>51</v>
      </c>
      <c r="E56" s="101" t="s">
        <v>127</v>
      </c>
      <c r="F56" s="102"/>
      <c r="G56" s="101" t="s">
        <v>35</v>
      </c>
      <c r="H56" s="103">
        <v>10</v>
      </c>
      <c r="I56" s="103">
        <v>10</v>
      </c>
      <c r="J56" s="103">
        <v>10</v>
      </c>
      <c r="K56" s="103">
        <v>10</v>
      </c>
      <c r="L56" s="103">
        <v>10</v>
      </c>
      <c r="M56" s="104">
        <f t="shared" si="52"/>
        <v>50</v>
      </c>
      <c r="N56" s="105">
        <v>15000</v>
      </c>
      <c r="O56" s="106">
        <f t="shared" ref="O56:S61" si="56">H56*$N56</f>
        <v>150000</v>
      </c>
      <c r="P56" s="106">
        <f t="shared" si="56"/>
        <v>150000</v>
      </c>
      <c r="Q56" s="106">
        <f t="shared" si="56"/>
        <v>150000</v>
      </c>
      <c r="R56" s="106">
        <f t="shared" si="56"/>
        <v>150000</v>
      </c>
      <c r="S56" s="106">
        <f t="shared" si="56"/>
        <v>150000</v>
      </c>
      <c r="T56" s="107">
        <f t="shared" ref="T56:T61" si="57">SUM(O56:S56)</f>
        <v>750000</v>
      </c>
      <c r="U56" s="212">
        <f t="shared" ref="U56:U61" si="58">IF($E56=U$16,$T56,0)</f>
        <v>0</v>
      </c>
      <c r="V56" s="204">
        <f t="shared" si="53"/>
        <v>0</v>
      </c>
      <c r="W56" s="204">
        <f t="shared" si="53"/>
        <v>750000</v>
      </c>
      <c r="X56" s="213">
        <f t="shared" si="53"/>
        <v>0</v>
      </c>
      <c r="Y56" s="109">
        <f t="shared" si="54"/>
        <v>73500000</v>
      </c>
      <c r="Z56" s="110">
        <f t="shared" si="54"/>
        <v>73500000</v>
      </c>
      <c r="AA56" s="110">
        <f t="shared" si="54"/>
        <v>73500000</v>
      </c>
      <c r="AB56" s="110">
        <f t="shared" si="54"/>
        <v>73500000</v>
      </c>
      <c r="AC56" s="111">
        <f t="shared" si="54"/>
        <v>73500000</v>
      </c>
      <c r="AD56" s="108">
        <f t="shared" si="55"/>
        <v>367500000</v>
      </c>
    </row>
    <row r="57" spans="2:30" x14ac:dyDescent="0.3">
      <c r="B57" s="278" t="s">
        <v>244</v>
      </c>
      <c r="C57" s="295"/>
      <c r="D57" s="101" t="s">
        <v>52</v>
      </c>
      <c r="E57" s="101"/>
      <c r="F57" s="102"/>
      <c r="G57" s="101" t="s">
        <v>35</v>
      </c>
      <c r="H57" s="103"/>
      <c r="I57" s="103"/>
      <c r="J57" s="103"/>
      <c r="K57" s="103"/>
      <c r="L57" s="103"/>
      <c r="M57" s="104">
        <f t="shared" si="52"/>
        <v>0</v>
      </c>
      <c r="N57" s="105">
        <v>5000</v>
      </c>
      <c r="O57" s="106">
        <f t="shared" si="56"/>
        <v>0</v>
      </c>
      <c r="P57" s="106">
        <f t="shared" si="56"/>
        <v>0</v>
      </c>
      <c r="Q57" s="106">
        <f t="shared" si="56"/>
        <v>0</v>
      </c>
      <c r="R57" s="106">
        <f t="shared" si="56"/>
        <v>0</v>
      </c>
      <c r="S57" s="106">
        <f t="shared" si="56"/>
        <v>0</v>
      </c>
      <c r="T57" s="107">
        <f t="shared" si="57"/>
        <v>0</v>
      </c>
      <c r="U57" s="212">
        <f t="shared" si="58"/>
        <v>0</v>
      </c>
      <c r="V57" s="204">
        <f t="shared" si="53"/>
        <v>0</v>
      </c>
      <c r="W57" s="204">
        <f t="shared" si="53"/>
        <v>0</v>
      </c>
      <c r="X57" s="213">
        <f t="shared" si="53"/>
        <v>0</v>
      </c>
      <c r="Y57" s="109">
        <f t="shared" si="54"/>
        <v>0</v>
      </c>
      <c r="Z57" s="110">
        <f t="shared" si="54"/>
        <v>0</v>
      </c>
      <c r="AA57" s="110">
        <f t="shared" si="54"/>
        <v>0</v>
      </c>
      <c r="AB57" s="110">
        <f t="shared" si="54"/>
        <v>0</v>
      </c>
      <c r="AC57" s="111">
        <f t="shared" si="54"/>
        <v>0</v>
      </c>
      <c r="AD57" s="108">
        <f t="shared" si="55"/>
        <v>0</v>
      </c>
    </row>
    <row r="58" spans="2:30" x14ac:dyDescent="0.3">
      <c r="B58" s="278" t="s">
        <v>244</v>
      </c>
      <c r="C58" s="295"/>
      <c r="D58" s="101" t="s">
        <v>53</v>
      </c>
      <c r="E58" s="101" t="s">
        <v>127</v>
      </c>
      <c r="F58" s="102"/>
      <c r="G58" s="101" t="s">
        <v>35</v>
      </c>
      <c r="H58" s="103">
        <v>1</v>
      </c>
      <c r="I58" s="103">
        <v>1</v>
      </c>
      <c r="J58" s="103"/>
      <c r="K58" s="103"/>
      <c r="L58" s="103"/>
      <c r="M58" s="104">
        <f t="shared" si="52"/>
        <v>2</v>
      </c>
      <c r="N58" s="105">
        <v>20000</v>
      </c>
      <c r="O58" s="106">
        <f t="shared" si="56"/>
        <v>20000</v>
      </c>
      <c r="P58" s="106">
        <f t="shared" si="56"/>
        <v>20000</v>
      </c>
      <c r="Q58" s="106">
        <f t="shared" si="56"/>
        <v>0</v>
      </c>
      <c r="R58" s="106">
        <f t="shared" si="56"/>
        <v>0</v>
      </c>
      <c r="S58" s="106">
        <f t="shared" si="56"/>
        <v>0</v>
      </c>
      <c r="T58" s="107">
        <f t="shared" si="57"/>
        <v>40000</v>
      </c>
      <c r="U58" s="212">
        <f t="shared" si="58"/>
        <v>0</v>
      </c>
      <c r="V58" s="204">
        <f t="shared" si="53"/>
        <v>0</v>
      </c>
      <c r="W58" s="204">
        <f t="shared" si="53"/>
        <v>40000</v>
      </c>
      <c r="X58" s="213">
        <f t="shared" si="53"/>
        <v>0</v>
      </c>
      <c r="Y58" s="109">
        <f t="shared" si="54"/>
        <v>9800000</v>
      </c>
      <c r="Z58" s="110">
        <f t="shared" si="54"/>
        <v>9800000</v>
      </c>
      <c r="AA58" s="110">
        <f t="shared" si="54"/>
        <v>0</v>
      </c>
      <c r="AB58" s="110">
        <f t="shared" si="54"/>
        <v>0</v>
      </c>
      <c r="AC58" s="111">
        <f t="shared" si="54"/>
        <v>0</v>
      </c>
      <c r="AD58" s="108">
        <f t="shared" si="55"/>
        <v>19600000</v>
      </c>
    </row>
    <row r="59" spans="2:30" ht="43.2" x14ac:dyDescent="0.3">
      <c r="B59" s="278" t="s">
        <v>236</v>
      </c>
      <c r="C59" s="295"/>
      <c r="D59" s="101" t="s">
        <v>81</v>
      </c>
      <c r="E59" s="101" t="s">
        <v>127</v>
      </c>
      <c r="F59" s="102"/>
      <c r="G59" s="101" t="s">
        <v>40</v>
      </c>
      <c r="H59" s="103"/>
      <c r="I59" s="103">
        <v>1</v>
      </c>
      <c r="J59" s="103"/>
      <c r="K59" s="103"/>
      <c r="L59" s="103"/>
      <c r="M59" s="104">
        <f t="shared" si="52"/>
        <v>1</v>
      </c>
      <c r="N59" s="105">
        <v>300000</v>
      </c>
      <c r="O59" s="106">
        <f t="shared" si="56"/>
        <v>0</v>
      </c>
      <c r="P59" s="106">
        <f t="shared" si="56"/>
        <v>300000</v>
      </c>
      <c r="Q59" s="106">
        <f t="shared" si="56"/>
        <v>0</v>
      </c>
      <c r="R59" s="106">
        <f t="shared" si="56"/>
        <v>0</v>
      </c>
      <c r="S59" s="106">
        <f t="shared" si="56"/>
        <v>0</v>
      </c>
      <c r="T59" s="107">
        <f t="shared" si="57"/>
        <v>300000</v>
      </c>
      <c r="U59" s="212">
        <f t="shared" si="58"/>
        <v>0</v>
      </c>
      <c r="V59" s="204">
        <f t="shared" si="53"/>
        <v>0</v>
      </c>
      <c r="W59" s="204">
        <f t="shared" si="53"/>
        <v>300000</v>
      </c>
      <c r="X59" s="213">
        <f t="shared" si="53"/>
        <v>0</v>
      </c>
      <c r="Y59" s="109">
        <f t="shared" si="54"/>
        <v>0</v>
      </c>
      <c r="Z59" s="110">
        <f t="shared" si="54"/>
        <v>147000000</v>
      </c>
      <c r="AA59" s="110">
        <f t="shared" si="54"/>
        <v>0</v>
      </c>
      <c r="AB59" s="110">
        <f t="shared" si="54"/>
        <v>0</v>
      </c>
      <c r="AC59" s="111">
        <f t="shared" si="54"/>
        <v>0</v>
      </c>
      <c r="AD59" s="108">
        <f t="shared" si="55"/>
        <v>147000000</v>
      </c>
    </row>
    <row r="60" spans="2:30" ht="43.2" x14ac:dyDescent="0.3">
      <c r="B60" s="278" t="s">
        <v>245</v>
      </c>
      <c r="C60" s="295"/>
      <c r="D60" s="101" t="s">
        <v>55</v>
      </c>
      <c r="E60" s="101" t="s">
        <v>126</v>
      </c>
      <c r="F60" s="102"/>
      <c r="G60" s="101" t="s">
        <v>40</v>
      </c>
      <c r="H60" s="103"/>
      <c r="I60" s="103"/>
      <c r="J60" s="103">
        <v>1</v>
      </c>
      <c r="K60" s="103"/>
      <c r="L60" s="103"/>
      <c r="M60" s="104">
        <f t="shared" si="52"/>
        <v>1</v>
      </c>
      <c r="N60" s="105">
        <v>300000</v>
      </c>
      <c r="O60" s="106">
        <f t="shared" si="56"/>
        <v>0</v>
      </c>
      <c r="P60" s="106">
        <f t="shared" si="56"/>
        <v>0</v>
      </c>
      <c r="Q60" s="106">
        <f t="shared" si="56"/>
        <v>300000</v>
      </c>
      <c r="R60" s="106">
        <f t="shared" si="56"/>
        <v>0</v>
      </c>
      <c r="S60" s="106">
        <f t="shared" si="56"/>
        <v>0</v>
      </c>
      <c r="T60" s="107">
        <f t="shared" si="57"/>
        <v>300000</v>
      </c>
      <c r="U60" s="212">
        <f t="shared" si="58"/>
        <v>0</v>
      </c>
      <c r="V60" s="204">
        <f t="shared" si="53"/>
        <v>300000</v>
      </c>
      <c r="W60" s="204">
        <f t="shared" si="53"/>
        <v>0</v>
      </c>
      <c r="X60" s="213">
        <f t="shared" si="53"/>
        <v>0</v>
      </c>
      <c r="Y60" s="109">
        <f t="shared" si="54"/>
        <v>0</v>
      </c>
      <c r="Z60" s="110">
        <f t="shared" si="54"/>
        <v>0</v>
      </c>
      <c r="AA60" s="110">
        <f t="shared" si="54"/>
        <v>147000000</v>
      </c>
      <c r="AB60" s="110">
        <f t="shared" si="54"/>
        <v>0</v>
      </c>
      <c r="AC60" s="111">
        <f t="shared" si="54"/>
        <v>0</v>
      </c>
      <c r="AD60" s="108">
        <f t="shared" si="55"/>
        <v>147000000</v>
      </c>
    </row>
    <row r="61" spans="2:30" ht="58.2" thickBot="1" x14ac:dyDescent="0.35">
      <c r="B61" s="278" t="s">
        <v>252</v>
      </c>
      <c r="C61" s="296"/>
      <c r="D61" s="85" t="s">
        <v>56</v>
      </c>
      <c r="E61" s="85" t="s">
        <v>126</v>
      </c>
      <c r="F61" s="86"/>
      <c r="G61" s="85" t="s">
        <v>40</v>
      </c>
      <c r="H61" s="69"/>
      <c r="I61" s="69"/>
      <c r="J61" s="69"/>
      <c r="K61" s="69">
        <v>1</v>
      </c>
      <c r="L61" s="69"/>
      <c r="M61" s="74">
        <f>SUM(H61:L61)</f>
        <v>1</v>
      </c>
      <c r="N61" s="82">
        <v>300000</v>
      </c>
      <c r="O61" s="58">
        <f t="shared" si="56"/>
        <v>0</v>
      </c>
      <c r="P61" s="58">
        <f t="shared" si="56"/>
        <v>0</v>
      </c>
      <c r="Q61" s="58">
        <f t="shared" si="56"/>
        <v>0</v>
      </c>
      <c r="R61" s="58">
        <f t="shared" si="56"/>
        <v>300000</v>
      </c>
      <c r="S61" s="58">
        <f t="shared" si="56"/>
        <v>0</v>
      </c>
      <c r="T61" s="78">
        <f t="shared" si="57"/>
        <v>300000</v>
      </c>
      <c r="U61" s="214">
        <f t="shared" si="58"/>
        <v>0</v>
      </c>
      <c r="V61" s="215">
        <f t="shared" si="53"/>
        <v>300000</v>
      </c>
      <c r="W61" s="215">
        <f t="shared" si="53"/>
        <v>0</v>
      </c>
      <c r="X61" s="216">
        <f t="shared" si="53"/>
        <v>0</v>
      </c>
      <c r="Y61" s="63">
        <f t="shared" si="54"/>
        <v>0</v>
      </c>
      <c r="Z61" s="64">
        <f t="shared" si="54"/>
        <v>0</v>
      </c>
      <c r="AA61" s="64">
        <f t="shared" si="54"/>
        <v>0</v>
      </c>
      <c r="AB61" s="64">
        <f t="shared" si="54"/>
        <v>147000000</v>
      </c>
      <c r="AC61" s="65">
        <f t="shared" si="54"/>
        <v>0</v>
      </c>
      <c r="AD61" s="66">
        <f t="shared" si="55"/>
        <v>147000000</v>
      </c>
    </row>
    <row r="62" spans="2:30" ht="15" thickBot="1" x14ac:dyDescent="0.35">
      <c r="C62" s="16"/>
      <c r="D62" s="9"/>
      <c r="E62" s="9"/>
      <c r="F62" s="9"/>
      <c r="G62" s="9"/>
      <c r="H62" s="9"/>
      <c r="I62" s="9"/>
      <c r="J62" s="5"/>
      <c r="K62" s="5"/>
      <c r="L62" s="5"/>
      <c r="M62" s="5"/>
      <c r="N62" s="4"/>
      <c r="O62" s="39"/>
      <c r="P62" s="39"/>
      <c r="Q62" s="40"/>
      <c r="R62" s="40"/>
      <c r="S62" s="40"/>
      <c r="T62" s="41"/>
      <c r="U62" s="41"/>
      <c r="V62" s="41"/>
      <c r="W62" s="41"/>
      <c r="X62" s="41"/>
      <c r="Y62" s="50"/>
      <c r="Z62" s="51"/>
      <c r="AA62" s="51"/>
      <c r="AB62" s="51"/>
      <c r="AC62" s="51"/>
      <c r="AD62" s="51"/>
    </row>
    <row r="63" spans="2:30" s="45" customFormat="1" ht="15" thickBot="1" x14ac:dyDescent="0.35">
      <c r="C63" s="47"/>
      <c r="D63" s="46"/>
      <c r="E63" s="46"/>
      <c r="F63" s="46"/>
      <c r="G63" s="46"/>
      <c r="H63" s="46"/>
      <c r="I63" s="46"/>
      <c r="J63" s="46"/>
      <c r="K63" s="46"/>
      <c r="L63" s="116"/>
      <c r="M63" s="117"/>
      <c r="N63" s="118" t="s">
        <v>112</v>
      </c>
      <c r="O63" s="112">
        <f>SUM(O55:O61)</f>
        <v>470000</v>
      </c>
      <c r="P63" s="113">
        <f>SUM(P55:P61)</f>
        <v>770000</v>
      </c>
      <c r="Q63" s="113">
        <f>SUM(Q55:Q61)</f>
        <v>450000</v>
      </c>
      <c r="R63" s="113">
        <f>SUM(R55:R61)</f>
        <v>450000</v>
      </c>
      <c r="S63" s="114">
        <f>SUM(S55:S61)</f>
        <v>150000</v>
      </c>
      <c r="T63" s="79">
        <f>SUM(O63:S63)</f>
        <v>2290000</v>
      </c>
      <c r="U63" s="203">
        <f>SUM(U55:U61)</f>
        <v>0</v>
      </c>
      <c r="V63" s="205">
        <f t="shared" ref="V63:X63" si="59">SUM(V55:V61)</f>
        <v>600000</v>
      </c>
      <c r="W63" s="205">
        <f t="shared" si="59"/>
        <v>1690000</v>
      </c>
      <c r="X63" s="206">
        <f t="shared" si="59"/>
        <v>0</v>
      </c>
      <c r="Y63" s="95">
        <f>SUM(Y55:Y61)</f>
        <v>230300000</v>
      </c>
      <c r="Z63" s="96">
        <f t="shared" ref="Z63:AC63" si="60">SUM(Z55:Z61)</f>
        <v>377300000</v>
      </c>
      <c r="AA63" s="96">
        <f t="shared" si="60"/>
        <v>220500000</v>
      </c>
      <c r="AB63" s="96">
        <f t="shared" si="60"/>
        <v>220500000</v>
      </c>
      <c r="AC63" s="96">
        <f t="shared" si="60"/>
        <v>73500000</v>
      </c>
      <c r="AD63" s="100">
        <f>SUM(Y63:AC63)</f>
        <v>1122100000</v>
      </c>
    </row>
    <row r="64" spans="2:30" s="2" customFormat="1" x14ac:dyDescent="0.3">
      <c r="C64" s="16" t="s">
        <v>269</v>
      </c>
      <c r="D64" s="9"/>
      <c r="E64" s="9"/>
      <c r="F64" s="9"/>
      <c r="G64" s="9"/>
      <c r="H64" s="9"/>
      <c r="I64" s="9"/>
      <c r="J64" s="5"/>
      <c r="K64" s="5"/>
      <c r="L64" s="5"/>
      <c r="M64" s="5"/>
      <c r="N64" s="4"/>
      <c r="O64" s="41"/>
      <c r="P64" s="41"/>
      <c r="Q64" s="41"/>
      <c r="R64" s="41"/>
      <c r="S64" s="41"/>
      <c r="T64" s="42"/>
      <c r="U64" s="42"/>
      <c r="V64" s="42"/>
      <c r="W64" s="42"/>
      <c r="X64" s="42"/>
      <c r="Y64" s="53"/>
      <c r="Z64" s="53"/>
      <c r="AA64" s="53"/>
      <c r="AB64" s="53"/>
      <c r="AC64" s="53"/>
      <c r="AD64" s="51">
        <f>AD63/$Y$15</f>
        <v>2290000</v>
      </c>
    </row>
    <row r="65" spans="2:30" ht="15" thickBot="1" x14ac:dyDescent="0.35">
      <c r="C65" s="16"/>
      <c r="D65" s="9"/>
      <c r="E65" s="9"/>
      <c r="F65" s="9"/>
      <c r="G65" s="9"/>
      <c r="H65" s="9"/>
      <c r="I65" s="9"/>
      <c r="J65" s="5"/>
      <c r="K65" s="5"/>
      <c r="L65" s="5"/>
      <c r="M65" s="5"/>
      <c r="N65" s="4"/>
      <c r="O65" s="41"/>
      <c r="P65" s="41"/>
      <c r="Q65" s="41"/>
      <c r="R65" s="41"/>
      <c r="S65" s="41"/>
      <c r="T65" s="42"/>
      <c r="U65" s="42"/>
      <c r="V65" s="42"/>
      <c r="W65" s="42"/>
      <c r="X65" s="42"/>
      <c r="Y65" s="50"/>
      <c r="Z65" s="51"/>
      <c r="AA65" s="51"/>
      <c r="AB65" s="51"/>
      <c r="AC65" s="51"/>
      <c r="AD65" s="51"/>
    </row>
    <row r="66" spans="2:30" s="89" customFormat="1" ht="43.8" thickBot="1" x14ac:dyDescent="0.35">
      <c r="C66" s="94" t="s">
        <v>105</v>
      </c>
      <c r="D66" s="93" t="s">
        <v>7</v>
      </c>
      <c r="E66" s="93" t="str">
        <f>E17</f>
        <v>Fin.
AFD, EU, GCF, GVNT</v>
      </c>
      <c r="F66" s="93" t="str">
        <f>F17</f>
        <v>Durée de vie (an)</v>
      </c>
      <c r="G66" s="93" t="s">
        <v>34</v>
      </c>
      <c r="H66" s="90">
        <v>2021</v>
      </c>
      <c r="I66" s="90">
        <v>2022</v>
      </c>
      <c r="J66" s="90">
        <v>2023</v>
      </c>
      <c r="K66" s="90">
        <v>2024</v>
      </c>
      <c r="L66" s="90">
        <v>2025</v>
      </c>
      <c r="M66" s="87" t="s">
        <v>45</v>
      </c>
      <c r="N66" s="80" t="s">
        <v>46</v>
      </c>
      <c r="O66" s="91" t="s">
        <v>9</v>
      </c>
      <c r="P66" s="91" t="s">
        <v>10</v>
      </c>
      <c r="Q66" s="91" t="s">
        <v>11</v>
      </c>
      <c r="R66" s="91" t="s">
        <v>12</v>
      </c>
      <c r="S66" s="91" t="s">
        <v>48</v>
      </c>
      <c r="T66" s="88" t="s">
        <v>29</v>
      </c>
      <c r="U66" s="217"/>
      <c r="V66" s="218"/>
      <c r="W66" s="218"/>
      <c r="X66" s="219"/>
      <c r="Y66" s="92" t="s">
        <v>74</v>
      </c>
      <c r="Z66" s="92" t="s">
        <v>48</v>
      </c>
      <c r="AA66" s="92" t="s">
        <v>75</v>
      </c>
      <c r="AB66" s="92" t="s">
        <v>76</v>
      </c>
      <c r="AC66" s="97" t="s">
        <v>77</v>
      </c>
      <c r="AD66" s="99" t="s">
        <v>29</v>
      </c>
    </row>
    <row r="67" spans="2:30" x14ac:dyDescent="0.3">
      <c r="B67" s="278" t="s">
        <v>244</v>
      </c>
      <c r="C67" s="299" t="s">
        <v>50</v>
      </c>
      <c r="D67" s="83" t="s">
        <v>70</v>
      </c>
      <c r="E67" s="83" t="s">
        <v>127</v>
      </c>
      <c r="F67" s="84"/>
      <c r="G67" s="83" t="s">
        <v>66</v>
      </c>
      <c r="H67" s="68"/>
      <c r="I67" s="68">
        <v>0.25</v>
      </c>
      <c r="J67" s="68">
        <v>0.75</v>
      </c>
      <c r="K67" s="68"/>
      <c r="L67" s="68"/>
      <c r="M67" s="168">
        <f>SUM(H67:L67)</f>
        <v>1</v>
      </c>
      <c r="N67" s="81">
        <v>500000</v>
      </c>
      <c r="O67" s="57">
        <f>H67*$N67</f>
        <v>0</v>
      </c>
      <c r="P67" s="57">
        <f>I67*$N67</f>
        <v>125000</v>
      </c>
      <c r="Q67" s="57">
        <f>J67*$N67</f>
        <v>375000</v>
      </c>
      <c r="R67" s="57">
        <f>K67*$N67</f>
        <v>0</v>
      </c>
      <c r="S67" s="57">
        <f>L67*$N67</f>
        <v>0</v>
      </c>
      <c r="T67" s="77">
        <f>SUM(O67:S67)</f>
        <v>500000</v>
      </c>
      <c r="U67" s="212">
        <f>IF($E67=U$16,$T67,0)</f>
        <v>0</v>
      </c>
      <c r="V67" s="204">
        <f t="shared" ref="V67:X71" si="61">IF($E67=V$16,$T67,0)</f>
        <v>0</v>
      </c>
      <c r="W67" s="204">
        <f t="shared" si="61"/>
        <v>500000</v>
      </c>
      <c r="X67" s="213">
        <f t="shared" si="61"/>
        <v>0</v>
      </c>
      <c r="Y67" s="59">
        <f t="shared" ref="Y67:AC71" si="62">O67*$Y$15</f>
        <v>0</v>
      </c>
      <c r="Z67" s="60">
        <f t="shared" si="62"/>
        <v>61250000</v>
      </c>
      <c r="AA67" s="60">
        <f t="shared" si="62"/>
        <v>183750000</v>
      </c>
      <c r="AB67" s="60">
        <f t="shared" si="62"/>
        <v>0</v>
      </c>
      <c r="AC67" s="61">
        <f t="shared" si="62"/>
        <v>0</v>
      </c>
      <c r="AD67" s="98">
        <f t="shared" ref="AD67:AD71" si="63">SUM(Y67:AC67)</f>
        <v>245000000</v>
      </c>
    </row>
    <row r="68" spans="2:30" ht="28.8" x14ac:dyDescent="0.3">
      <c r="B68" s="278" t="s">
        <v>245</v>
      </c>
      <c r="C68" s="295"/>
      <c r="D68" s="101" t="s">
        <v>67</v>
      </c>
      <c r="E68" s="101" t="s">
        <v>127</v>
      </c>
      <c r="F68" s="102"/>
      <c r="G68" s="101" t="s">
        <v>66</v>
      </c>
      <c r="H68" s="103">
        <v>0.5</v>
      </c>
      <c r="I68" s="103">
        <v>0.5</v>
      </c>
      <c r="J68" s="103"/>
      <c r="K68" s="103"/>
      <c r="L68" s="103"/>
      <c r="M68" s="168">
        <f t="shared" ref="M68:M70" si="64">SUM(H68:L68)</f>
        <v>1</v>
      </c>
      <c r="N68" s="105">
        <v>360000</v>
      </c>
      <c r="O68" s="106">
        <f t="shared" ref="O68:S71" si="65">H68*$N68</f>
        <v>180000</v>
      </c>
      <c r="P68" s="106">
        <f t="shared" si="65"/>
        <v>180000</v>
      </c>
      <c r="Q68" s="106">
        <f t="shared" si="65"/>
        <v>0</v>
      </c>
      <c r="R68" s="106">
        <f t="shared" si="65"/>
        <v>0</v>
      </c>
      <c r="S68" s="106">
        <f t="shared" si="65"/>
        <v>0</v>
      </c>
      <c r="T68" s="107">
        <f t="shared" ref="T68:T71" si="66">SUM(O68:S68)</f>
        <v>360000</v>
      </c>
      <c r="U68" s="212">
        <f t="shared" ref="U68:U71" si="67">IF($E68=U$16,$T68,0)</f>
        <v>0</v>
      </c>
      <c r="V68" s="204">
        <f t="shared" si="61"/>
        <v>0</v>
      </c>
      <c r="W68" s="204">
        <f t="shared" si="61"/>
        <v>360000</v>
      </c>
      <c r="X68" s="213">
        <f t="shared" si="61"/>
        <v>0</v>
      </c>
      <c r="Y68" s="109">
        <f t="shared" si="62"/>
        <v>88200000</v>
      </c>
      <c r="Z68" s="110">
        <f t="shared" si="62"/>
        <v>88200000</v>
      </c>
      <c r="AA68" s="110">
        <f t="shared" si="62"/>
        <v>0</v>
      </c>
      <c r="AB68" s="110">
        <f t="shared" si="62"/>
        <v>0</v>
      </c>
      <c r="AC68" s="111">
        <f t="shared" si="62"/>
        <v>0</v>
      </c>
      <c r="AD68" s="108">
        <f t="shared" si="63"/>
        <v>176400000</v>
      </c>
    </row>
    <row r="69" spans="2:30" x14ac:dyDescent="0.3">
      <c r="B69" s="278" t="s">
        <v>247</v>
      </c>
      <c r="C69" s="295"/>
      <c r="D69" s="101" t="s">
        <v>16</v>
      </c>
      <c r="E69" s="101" t="s">
        <v>127</v>
      </c>
      <c r="F69" s="102"/>
      <c r="G69" s="101" t="s">
        <v>40</v>
      </c>
      <c r="H69" s="103"/>
      <c r="I69" s="103">
        <v>1</v>
      </c>
      <c r="J69" s="68">
        <v>1</v>
      </c>
      <c r="K69" s="68">
        <v>1</v>
      </c>
      <c r="L69" s="103"/>
      <c r="M69" s="168">
        <f t="shared" si="64"/>
        <v>3</v>
      </c>
      <c r="N69" s="105">
        <v>150000</v>
      </c>
      <c r="O69" s="106">
        <f t="shared" si="65"/>
        <v>0</v>
      </c>
      <c r="P69" s="106">
        <f t="shared" si="65"/>
        <v>150000</v>
      </c>
      <c r="Q69" s="106">
        <f t="shared" si="65"/>
        <v>150000</v>
      </c>
      <c r="R69" s="106">
        <f t="shared" si="65"/>
        <v>150000</v>
      </c>
      <c r="S69" s="106">
        <f t="shared" si="65"/>
        <v>0</v>
      </c>
      <c r="T69" s="107">
        <f t="shared" si="66"/>
        <v>450000</v>
      </c>
      <c r="U69" s="212">
        <f t="shared" si="67"/>
        <v>0</v>
      </c>
      <c r="V69" s="204">
        <f t="shared" si="61"/>
        <v>0</v>
      </c>
      <c r="W69" s="204">
        <f t="shared" si="61"/>
        <v>450000</v>
      </c>
      <c r="X69" s="213">
        <f t="shared" si="61"/>
        <v>0</v>
      </c>
      <c r="Y69" s="109">
        <f t="shared" si="62"/>
        <v>0</v>
      </c>
      <c r="Z69" s="110">
        <f t="shared" si="62"/>
        <v>73500000</v>
      </c>
      <c r="AA69" s="110">
        <f t="shared" si="62"/>
        <v>73500000</v>
      </c>
      <c r="AB69" s="110">
        <f t="shared" si="62"/>
        <v>73500000</v>
      </c>
      <c r="AC69" s="111">
        <f t="shared" si="62"/>
        <v>0</v>
      </c>
      <c r="AD69" s="108">
        <f t="shared" si="63"/>
        <v>220500000</v>
      </c>
    </row>
    <row r="70" spans="2:30" x14ac:dyDescent="0.3">
      <c r="B70" s="278" t="s">
        <v>247</v>
      </c>
      <c r="C70" s="295"/>
      <c r="D70" s="101" t="s">
        <v>27</v>
      </c>
      <c r="E70" s="101" t="s">
        <v>127</v>
      </c>
      <c r="F70" s="102"/>
      <c r="G70" s="101" t="s">
        <v>40</v>
      </c>
      <c r="H70" s="103"/>
      <c r="I70" s="103"/>
      <c r="J70" s="166"/>
      <c r="K70" s="103"/>
      <c r="L70" s="166"/>
      <c r="M70" s="168">
        <f t="shared" si="64"/>
        <v>0</v>
      </c>
      <c r="N70" s="105">
        <v>150000</v>
      </c>
      <c r="O70" s="106">
        <f t="shared" si="65"/>
        <v>0</v>
      </c>
      <c r="P70" s="106">
        <f t="shared" si="65"/>
        <v>0</v>
      </c>
      <c r="Q70" s="106">
        <f t="shared" si="65"/>
        <v>0</v>
      </c>
      <c r="R70" s="106">
        <f t="shared" si="65"/>
        <v>0</v>
      </c>
      <c r="S70" s="106">
        <f t="shared" si="65"/>
        <v>0</v>
      </c>
      <c r="T70" s="107">
        <f t="shared" si="66"/>
        <v>0</v>
      </c>
      <c r="U70" s="212">
        <f t="shared" si="67"/>
        <v>0</v>
      </c>
      <c r="V70" s="204">
        <f t="shared" si="61"/>
        <v>0</v>
      </c>
      <c r="W70" s="204">
        <f t="shared" si="61"/>
        <v>0</v>
      </c>
      <c r="X70" s="213">
        <f t="shared" si="61"/>
        <v>0</v>
      </c>
      <c r="Y70" s="109">
        <f t="shared" si="62"/>
        <v>0</v>
      </c>
      <c r="Z70" s="110">
        <f t="shared" si="62"/>
        <v>0</v>
      </c>
      <c r="AA70" s="110">
        <f t="shared" si="62"/>
        <v>0</v>
      </c>
      <c r="AB70" s="110">
        <f t="shared" si="62"/>
        <v>0</v>
      </c>
      <c r="AC70" s="111">
        <f t="shared" si="62"/>
        <v>0</v>
      </c>
      <c r="AD70" s="108">
        <f t="shared" si="63"/>
        <v>0</v>
      </c>
    </row>
    <row r="71" spans="2:30" ht="15" thickBot="1" x14ac:dyDescent="0.35">
      <c r="B71" s="278" t="s">
        <v>247</v>
      </c>
      <c r="C71" s="296"/>
      <c r="D71" s="85" t="s">
        <v>28</v>
      </c>
      <c r="E71" s="85" t="s">
        <v>127</v>
      </c>
      <c r="F71" s="86"/>
      <c r="G71" s="85" t="s">
        <v>40</v>
      </c>
      <c r="H71" s="69">
        <v>1</v>
      </c>
      <c r="I71" s="69">
        <v>1</v>
      </c>
      <c r="J71" s="69">
        <v>1</v>
      </c>
      <c r="K71" s="167"/>
      <c r="L71" s="69"/>
      <c r="M71" s="169">
        <f>SUM(H71:L71)</f>
        <v>3</v>
      </c>
      <c r="N71" s="82">
        <v>150000</v>
      </c>
      <c r="O71" s="58">
        <f t="shared" si="65"/>
        <v>150000</v>
      </c>
      <c r="P71" s="58">
        <f t="shared" si="65"/>
        <v>150000</v>
      </c>
      <c r="Q71" s="58">
        <f t="shared" si="65"/>
        <v>150000</v>
      </c>
      <c r="R71" s="58">
        <f t="shared" si="65"/>
        <v>0</v>
      </c>
      <c r="S71" s="58">
        <f t="shared" si="65"/>
        <v>0</v>
      </c>
      <c r="T71" s="78">
        <f t="shared" si="66"/>
        <v>450000</v>
      </c>
      <c r="U71" s="214">
        <f t="shared" si="67"/>
        <v>0</v>
      </c>
      <c r="V71" s="215">
        <f t="shared" si="61"/>
        <v>0</v>
      </c>
      <c r="W71" s="215">
        <f t="shared" si="61"/>
        <v>450000</v>
      </c>
      <c r="X71" s="216">
        <f t="shared" si="61"/>
        <v>0</v>
      </c>
      <c r="Y71" s="63">
        <f t="shared" si="62"/>
        <v>73500000</v>
      </c>
      <c r="Z71" s="64">
        <f t="shared" si="62"/>
        <v>73500000</v>
      </c>
      <c r="AA71" s="64">
        <f t="shared" si="62"/>
        <v>73500000</v>
      </c>
      <c r="AB71" s="64">
        <f t="shared" si="62"/>
        <v>0</v>
      </c>
      <c r="AC71" s="65">
        <f t="shared" si="62"/>
        <v>0</v>
      </c>
      <c r="AD71" s="66">
        <f t="shared" si="63"/>
        <v>220500000</v>
      </c>
    </row>
    <row r="72" spans="2:30" ht="15" thickBot="1" x14ac:dyDescent="0.35">
      <c r="C72" s="16"/>
      <c r="D72" s="9"/>
      <c r="E72" s="9"/>
      <c r="F72" s="9"/>
      <c r="G72" s="9"/>
      <c r="H72" s="9"/>
      <c r="I72" s="9"/>
      <c r="J72" s="5"/>
      <c r="K72" s="5"/>
      <c r="L72" s="5"/>
      <c r="M72" s="5"/>
      <c r="N72" s="4"/>
      <c r="O72" s="39"/>
      <c r="P72" s="39"/>
      <c r="Q72" s="40"/>
      <c r="R72" s="40"/>
      <c r="S72" s="40"/>
      <c r="T72" s="41"/>
      <c r="U72" s="41"/>
      <c r="V72" s="41"/>
      <c r="W72" s="41"/>
      <c r="X72" s="41"/>
      <c r="Y72" s="50"/>
      <c r="Z72" s="51"/>
      <c r="AA72" s="51"/>
      <c r="AB72" s="51"/>
      <c r="AC72" s="51"/>
      <c r="AD72" s="51"/>
    </row>
    <row r="73" spans="2:30" s="45" customFormat="1" ht="15" thickBot="1" x14ac:dyDescent="0.35">
      <c r="C73" s="47"/>
      <c r="D73" s="46"/>
      <c r="E73" s="46"/>
      <c r="F73" s="46"/>
      <c r="G73" s="46"/>
      <c r="H73" s="46"/>
      <c r="I73" s="46"/>
      <c r="J73" s="46"/>
      <c r="K73" s="46"/>
      <c r="L73" s="116"/>
      <c r="M73" s="117"/>
      <c r="N73" s="118" t="s">
        <v>113</v>
      </c>
      <c r="O73" s="112">
        <f>SUM(O67:O71)</f>
        <v>330000</v>
      </c>
      <c r="P73" s="113">
        <f>SUM(P67:P71)</f>
        <v>605000</v>
      </c>
      <c r="Q73" s="113">
        <f>SUM(Q67:Q71)</f>
        <v>675000</v>
      </c>
      <c r="R73" s="113">
        <f>SUM(R67:R71)</f>
        <v>150000</v>
      </c>
      <c r="S73" s="114">
        <f>SUM(S67:S71)</f>
        <v>0</v>
      </c>
      <c r="T73" s="79">
        <f>SUM(O73:S73)</f>
        <v>1760000</v>
      </c>
      <c r="U73" s="203">
        <f>SUM(U67:U71)</f>
        <v>0</v>
      </c>
      <c r="V73" s="205">
        <f t="shared" ref="V73:X73" si="68">SUM(V67:V71)</f>
        <v>0</v>
      </c>
      <c r="W73" s="205">
        <f>SUM(W67:W71)</f>
        <v>1760000</v>
      </c>
      <c r="X73" s="206">
        <f t="shared" si="68"/>
        <v>0</v>
      </c>
      <c r="Y73" s="95">
        <f>SUM(Y67:Y71)</f>
        <v>161700000</v>
      </c>
      <c r="Z73" s="96">
        <f t="shared" ref="Z73:AC73" si="69">SUM(Z67:Z71)</f>
        <v>296450000</v>
      </c>
      <c r="AA73" s="96">
        <f t="shared" si="69"/>
        <v>330750000</v>
      </c>
      <c r="AB73" s="96">
        <f t="shared" si="69"/>
        <v>73500000</v>
      </c>
      <c r="AC73" s="96">
        <f t="shared" si="69"/>
        <v>0</v>
      </c>
      <c r="AD73" s="100">
        <f>SUM(Y73:AC73)</f>
        <v>862400000</v>
      </c>
    </row>
    <row r="74" spans="2:30" s="2" customFormat="1" x14ac:dyDescent="0.3">
      <c r="C74" s="16"/>
      <c r="D74" s="9"/>
      <c r="E74" s="9"/>
      <c r="F74" s="9"/>
      <c r="G74" s="9"/>
      <c r="H74" s="9"/>
      <c r="I74" s="9"/>
      <c r="J74" s="5"/>
      <c r="K74" s="5"/>
      <c r="L74" s="5"/>
      <c r="M74" s="5"/>
      <c r="N74" s="4"/>
      <c r="O74" s="41"/>
      <c r="P74" s="41"/>
      <c r="Q74" s="41"/>
      <c r="R74" s="41"/>
      <c r="S74" s="41"/>
      <c r="T74" s="42"/>
      <c r="U74" s="42"/>
      <c r="V74" s="42"/>
      <c r="W74" s="42"/>
      <c r="X74" s="42"/>
      <c r="Y74" s="53"/>
      <c r="Z74" s="53"/>
      <c r="AA74" s="53"/>
      <c r="AB74" s="53"/>
      <c r="AC74" s="53"/>
      <c r="AD74" s="51">
        <f>AD73/$Y$15</f>
        <v>1760000</v>
      </c>
    </row>
    <row r="75" spans="2:30" x14ac:dyDescent="0.3">
      <c r="C75" s="16"/>
      <c r="D75" s="9"/>
      <c r="E75" s="9"/>
      <c r="F75" s="9"/>
      <c r="G75" s="9"/>
      <c r="H75" s="9"/>
      <c r="I75" s="9"/>
      <c r="J75" s="5"/>
      <c r="K75" s="5"/>
      <c r="L75" s="5"/>
      <c r="M75" s="5"/>
      <c r="N75" s="4"/>
      <c r="O75" s="41"/>
      <c r="P75" s="41"/>
      <c r="Q75" s="41"/>
      <c r="R75" s="41"/>
      <c r="S75" s="41"/>
      <c r="T75" s="42"/>
      <c r="U75" s="42"/>
      <c r="V75" s="42"/>
      <c r="W75" s="42"/>
      <c r="X75" s="42"/>
      <c r="Y75" s="50"/>
      <c r="Z75" s="51"/>
      <c r="AA75" s="51"/>
      <c r="AB75" s="51"/>
      <c r="AC75" s="51"/>
      <c r="AD75" s="51"/>
    </row>
    <row r="76" spans="2:30" ht="15" thickBot="1" x14ac:dyDescent="0.35">
      <c r="C76" s="16"/>
      <c r="D76" s="9"/>
      <c r="E76" s="9"/>
      <c r="F76" s="9"/>
      <c r="G76" s="9"/>
      <c r="H76" s="9"/>
      <c r="I76" s="9"/>
      <c r="J76" s="5"/>
      <c r="K76" s="5"/>
      <c r="L76" s="5"/>
      <c r="M76" s="5"/>
      <c r="N76" s="4"/>
      <c r="O76" s="41"/>
      <c r="P76" s="41"/>
      <c r="Q76" s="41"/>
      <c r="R76" s="41"/>
      <c r="S76" s="41"/>
      <c r="T76" s="42"/>
      <c r="U76" s="42"/>
      <c r="V76" s="42"/>
      <c r="W76" s="42"/>
      <c r="X76" s="42"/>
      <c r="Y76" s="50"/>
      <c r="Z76" s="51"/>
      <c r="AA76" s="51"/>
      <c r="AB76" s="51"/>
      <c r="AC76" s="51"/>
      <c r="AD76" s="51"/>
    </row>
    <row r="77" spans="2:30" ht="29.4" thickBot="1" x14ac:dyDescent="0.35">
      <c r="C77" s="120"/>
      <c r="D77" s="121"/>
      <c r="E77" s="121"/>
      <c r="F77" s="121"/>
      <c r="G77" s="121"/>
      <c r="H77" s="121"/>
      <c r="I77" s="121"/>
      <c r="J77" s="122"/>
      <c r="K77" s="122"/>
      <c r="L77" s="122"/>
      <c r="M77" s="122"/>
      <c r="N77" s="123"/>
      <c r="O77" s="129" t="s">
        <v>74</v>
      </c>
      <c r="P77" s="129" t="s">
        <v>48</v>
      </c>
      <c r="Q77" s="129" t="s">
        <v>75</v>
      </c>
      <c r="R77" s="129" t="s">
        <v>76</v>
      </c>
      <c r="S77" s="130" t="s">
        <v>77</v>
      </c>
      <c r="T77" s="134" t="s">
        <v>64</v>
      </c>
      <c r="U77" s="200"/>
      <c r="V77" s="200"/>
      <c r="W77" s="200"/>
      <c r="X77" s="200"/>
      <c r="Y77" s="52" t="s">
        <v>74</v>
      </c>
      <c r="Z77" s="52" t="s">
        <v>48</v>
      </c>
      <c r="AA77" s="52" t="s">
        <v>75</v>
      </c>
      <c r="AB77" s="52" t="s">
        <v>76</v>
      </c>
      <c r="AC77" s="52" t="s">
        <v>77</v>
      </c>
      <c r="AD77" s="54" t="s">
        <v>0</v>
      </c>
    </row>
    <row r="78" spans="2:30" s="45" customFormat="1" ht="15" thickBot="1" x14ac:dyDescent="0.35">
      <c r="C78" s="124"/>
      <c r="D78" s="125"/>
      <c r="E78" s="125"/>
      <c r="F78" s="125"/>
      <c r="G78" s="125"/>
      <c r="H78" s="125"/>
      <c r="I78" s="125"/>
      <c r="J78" s="125"/>
      <c r="K78" s="125"/>
      <c r="L78" s="119"/>
      <c r="M78" s="126"/>
      <c r="N78" s="127" t="s">
        <v>114</v>
      </c>
      <c r="O78" s="131">
        <f>O73+O63+O13+O51+O35</f>
        <v>2397675</v>
      </c>
      <c r="P78" s="132">
        <f>P73+P63+P13+P51+P35</f>
        <v>8374675</v>
      </c>
      <c r="Q78" s="132">
        <f>Q73+Q63+Q13+Q51+Q35</f>
        <v>2455475</v>
      </c>
      <c r="R78" s="132">
        <f>R73+R63+R13+R51+R35</f>
        <v>852000</v>
      </c>
      <c r="S78" s="133">
        <f>S73+S63+S13+S51+S35</f>
        <v>402000</v>
      </c>
      <c r="T78" s="128">
        <f>SUM(O78:S78)</f>
        <v>14481825</v>
      </c>
      <c r="U78" s="131">
        <f>SUM(U73,U63,U13,U51,U35)</f>
        <v>500000</v>
      </c>
      <c r="V78" s="132">
        <f>SUM(V73,V63,V13,V51,V35)</f>
        <v>900000</v>
      </c>
      <c r="W78" s="132">
        <f>SUM(W73,W63,W13,W51,W35)</f>
        <v>13081825</v>
      </c>
      <c r="X78" s="132">
        <f>SUM(X73,X63,X13,X51,X35)</f>
        <v>0</v>
      </c>
      <c r="Y78" s="95" t="e">
        <f>Y73+Y63+Y13+Y51+Y35</f>
        <v>#VALUE!</v>
      </c>
      <c r="Z78" s="96" t="e">
        <f>Z73+Z63+Z13+Z51+Z35</f>
        <v>#VALUE!</v>
      </c>
      <c r="AA78" s="96" t="e">
        <f>AA73+AA63+AA13+AA51+AA35</f>
        <v>#VALUE!</v>
      </c>
      <c r="AB78" s="96" t="e">
        <f>AB73+AB63+AB13+AB51+AB35</f>
        <v>#VALUE!</v>
      </c>
      <c r="AC78" s="96" t="e">
        <f>AC73+AC63+AC13+AC51+AC35</f>
        <v>#VALUE!</v>
      </c>
      <c r="AD78" s="100" t="e">
        <f>SUM(Y78:AC78)</f>
        <v>#VALUE!</v>
      </c>
    </row>
    <row r="79" spans="2:30" x14ac:dyDescent="0.3">
      <c r="C79" s="2"/>
      <c r="D79" s="2"/>
      <c r="E79" s="2"/>
      <c r="F79" s="2"/>
      <c r="G79" s="2"/>
      <c r="H79" s="2"/>
      <c r="I79" s="2"/>
      <c r="J79" s="5"/>
      <c r="K79" s="5"/>
      <c r="L79" s="5"/>
      <c r="M79" s="5"/>
      <c r="N79" s="4"/>
      <c r="O79" s="39"/>
      <c r="P79" s="39"/>
      <c r="Q79" s="39"/>
      <c r="R79" s="39"/>
      <c r="S79" s="39"/>
      <c r="T79" s="39"/>
      <c r="U79" s="39"/>
      <c r="V79" s="39"/>
      <c r="W79" s="39"/>
      <c r="X79" s="39"/>
      <c r="Y79" s="55"/>
      <c r="Z79" s="51"/>
      <c r="AA79" s="51"/>
      <c r="AB79" s="51"/>
      <c r="AC79" s="51"/>
      <c r="AD79" s="51" t="e">
        <f>AD78/$Y$15</f>
        <v>#VALUE!</v>
      </c>
    </row>
    <row r="80" spans="2:30" ht="15" thickBot="1" x14ac:dyDescent="0.35">
      <c r="C80" s="2"/>
      <c r="D80" s="2"/>
      <c r="E80" s="2"/>
      <c r="F80" s="2"/>
      <c r="G80" s="2"/>
      <c r="H80" s="2"/>
      <c r="I80" s="2"/>
      <c r="J80" s="5"/>
      <c r="K80" s="5"/>
      <c r="L80" s="5"/>
      <c r="M80" s="5"/>
      <c r="N80" s="4"/>
      <c r="O80" s="39"/>
      <c r="P80" s="39"/>
      <c r="Q80" s="39"/>
      <c r="R80" s="39"/>
      <c r="S80" s="39"/>
      <c r="T80" s="39"/>
      <c r="U80" s="39"/>
      <c r="V80" s="39"/>
      <c r="W80" s="39"/>
      <c r="X80" s="39"/>
      <c r="Y80" s="55"/>
      <c r="Z80" s="51"/>
      <c r="AA80" s="51"/>
      <c r="AB80" s="51"/>
      <c r="AC80" s="51"/>
      <c r="AD80" s="51"/>
    </row>
    <row r="81" spans="2:30" s="89" customFormat="1" ht="29.4" thickBot="1" x14ac:dyDescent="0.35">
      <c r="C81" s="94" t="s">
        <v>104</v>
      </c>
      <c r="D81" s="93" t="s">
        <v>7</v>
      </c>
      <c r="E81" s="93"/>
      <c r="F81" s="93"/>
      <c r="G81" s="93" t="s">
        <v>34</v>
      </c>
      <c r="H81" s="90">
        <v>2021</v>
      </c>
      <c r="I81" s="90">
        <v>2022</v>
      </c>
      <c r="J81" s="90">
        <v>2023</v>
      </c>
      <c r="K81" s="90">
        <v>2024</v>
      </c>
      <c r="L81" s="90">
        <v>2025</v>
      </c>
      <c r="M81" s="87" t="s">
        <v>45</v>
      </c>
      <c r="N81" s="80" t="s">
        <v>46</v>
      </c>
      <c r="O81" s="91" t="s">
        <v>74</v>
      </c>
      <c r="P81" s="91" t="s">
        <v>48</v>
      </c>
      <c r="Q81" s="91" t="s">
        <v>75</v>
      </c>
      <c r="R81" s="91" t="s">
        <v>76</v>
      </c>
      <c r="S81" s="91" t="s">
        <v>77</v>
      </c>
      <c r="T81" s="88" t="s">
        <v>94</v>
      </c>
      <c r="U81" s="217"/>
      <c r="V81" s="218"/>
      <c r="W81" s="218"/>
      <c r="X81" s="219"/>
      <c r="Y81" s="92" t="s">
        <v>74</v>
      </c>
      <c r="Z81" s="92" t="s">
        <v>48</v>
      </c>
      <c r="AA81" s="92" t="s">
        <v>75</v>
      </c>
      <c r="AB81" s="92" t="s">
        <v>76</v>
      </c>
      <c r="AC81" s="97" t="s">
        <v>77</v>
      </c>
      <c r="AD81" s="99" t="s">
        <v>8</v>
      </c>
    </row>
    <row r="82" spans="2:30" x14ac:dyDescent="0.3">
      <c r="B82" s="278">
        <v>4.2</v>
      </c>
      <c r="C82" s="295" t="s">
        <v>57</v>
      </c>
      <c r="D82" s="83" t="s">
        <v>24</v>
      </c>
      <c r="E82" s="83" t="s">
        <v>130</v>
      </c>
      <c r="F82" s="84"/>
      <c r="G82" s="83" t="s">
        <v>40</v>
      </c>
      <c r="H82" s="178"/>
      <c r="I82" s="179"/>
      <c r="J82" s="179"/>
      <c r="K82" s="179"/>
      <c r="L82" s="179"/>
      <c r="M82" s="179"/>
      <c r="N82" s="170">
        <v>7.0000000000000007E-2</v>
      </c>
      <c r="O82" s="57">
        <v>0</v>
      </c>
      <c r="P82" s="57">
        <f>$N82*O35+O82</f>
        <v>35245</v>
      </c>
      <c r="Q82" s="57">
        <f>$N82*P35+P82</f>
        <v>293790</v>
      </c>
      <c r="R82" s="57">
        <f>$N82*Q35+Q82</f>
        <v>335055</v>
      </c>
      <c r="S82" s="57">
        <f>$N82*R35+R82</f>
        <v>335055</v>
      </c>
      <c r="T82" s="77">
        <f t="shared" ref="T82:T83" si="70">SUM(O82:S82)</f>
        <v>999145</v>
      </c>
      <c r="U82" s="212">
        <f>IF($E82=U$16,$T82,0)</f>
        <v>0</v>
      </c>
      <c r="V82" s="204">
        <f t="shared" ref="V82:X83" si="71">IF($E82=V$16,$T82,0)</f>
        <v>0</v>
      </c>
      <c r="W82" s="204">
        <f t="shared" si="71"/>
        <v>0</v>
      </c>
      <c r="X82" s="213">
        <f t="shared" si="71"/>
        <v>999145</v>
      </c>
      <c r="Y82" s="59">
        <f t="shared" ref="Y82:AC83" si="72">O82*$Y$15</f>
        <v>0</v>
      </c>
      <c r="Z82" s="60">
        <f t="shared" si="72"/>
        <v>17270050</v>
      </c>
      <c r="AA82" s="60">
        <f t="shared" si="72"/>
        <v>143957100</v>
      </c>
      <c r="AB82" s="60">
        <f t="shared" si="72"/>
        <v>164176950</v>
      </c>
      <c r="AC82" s="61">
        <f t="shared" si="72"/>
        <v>164176950</v>
      </c>
      <c r="AD82" s="98">
        <f t="shared" ref="AD82:AD83" si="73">SUM(Y82:AC82)</f>
        <v>489581050</v>
      </c>
    </row>
    <row r="83" spans="2:30" ht="15" thickBot="1" x14ac:dyDescent="0.35">
      <c r="B83" s="278">
        <v>4.2</v>
      </c>
      <c r="C83" s="296"/>
      <c r="D83" s="85" t="s">
        <v>25</v>
      </c>
      <c r="E83" s="85" t="s">
        <v>130</v>
      </c>
      <c r="F83" s="86"/>
      <c r="G83" s="85" t="s">
        <v>40</v>
      </c>
      <c r="H83" s="183"/>
      <c r="I83" s="184"/>
      <c r="J83" s="184"/>
      <c r="K83" s="184"/>
      <c r="L83" s="184"/>
      <c r="M83" s="185"/>
      <c r="N83" s="171">
        <v>7.0000000000000007E-2</v>
      </c>
      <c r="O83" s="58">
        <v>0</v>
      </c>
      <c r="P83" s="58">
        <f>$N83*O51+O83</f>
        <v>37800</v>
      </c>
      <c r="Q83" s="58">
        <f>$N83*P51+P83</f>
        <v>219100.00000000003</v>
      </c>
      <c r="R83" s="58">
        <f>$N83*Q51+Q83</f>
        <v>246400.00000000003</v>
      </c>
      <c r="S83" s="58">
        <f>$N83*R51+R83</f>
        <v>246400.00000000003</v>
      </c>
      <c r="T83" s="78">
        <f t="shared" si="70"/>
        <v>749700.00000000012</v>
      </c>
      <c r="U83" s="214">
        <f>IF($E83=U$16,$T83,0)</f>
        <v>0</v>
      </c>
      <c r="V83" s="215">
        <f t="shared" si="71"/>
        <v>0</v>
      </c>
      <c r="W83" s="215">
        <f t="shared" si="71"/>
        <v>0</v>
      </c>
      <c r="X83" s="216">
        <f t="shared" si="71"/>
        <v>749700.00000000012</v>
      </c>
      <c r="Y83" s="63">
        <f t="shared" si="72"/>
        <v>0</v>
      </c>
      <c r="Z83" s="64">
        <f t="shared" si="72"/>
        <v>18522000</v>
      </c>
      <c r="AA83" s="64">
        <f t="shared" si="72"/>
        <v>107359000.00000001</v>
      </c>
      <c r="AB83" s="64">
        <f t="shared" si="72"/>
        <v>120736000.00000001</v>
      </c>
      <c r="AC83" s="65">
        <f t="shared" si="72"/>
        <v>120736000.00000001</v>
      </c>
      <c r="AD83" s="66">
        <f t="shared" si="73"/>
        <v>367353000.00000006</v>
      </c>
    </row>
    <row r="84" spans="2:30" ht="15" thickBot="1" x14ac:dyDescent="0.35">
      <c r="C84" s="16"/>
      <c r="D84" s="9"/>
      <c r="E84" s="9"/>
      <c r="F84" s="9"/>
      <c r="G84" s="9"/>
      <c r="H84" s="9"/>
      <c r="I84" s="9"/>
      <c r="J84" s="5"/>
      <c r="K84" s="5"/>
      <c r="L84" s="5"/>
      <c r="M84" s="5"/>
      <c r="N84" s="4"/>
      <c r="O84" s="39"/>
      <c r="P84" s="39"/>
      <c r="Q84" s="40"/>
      <c r="R84" s="40"/>
      <c r="S84" s="40"/>
      <c r="T84" s="41"/>
      <c r="U84" s="41"/>
      <c r="V84" s="41"/>
      <c r="W84" s="41"/>
      <c r="X84" s="41"/>
      <c r="Y84" s="50"/>
      <c r="Z84" s="51"/>
      <c r="AA84" s="51"/>
      <c r="AB84" s="51"/>
      <c r="AC84" s="51"/>
      <c r="AD84" s="51"/>
    </row>
    <row r="85" spans="2:30" s="45" customFormat="1" ht="15" thickBot="1" x14ac:dyDescent="0.35">
      <c r="C85" s="47"/>
      <c r="D85" s="46"/>
      <c r="E85" s="46"/>
      <c r="F85" s="46"/>
      <c r="G85" s="46"/>
      <c r="H85" s="46"/>
      <c r="I85" s="46"/>
      <c r="J85" s="46"/>
      <c r="K85" s="46"/>
      <c r="L85" s="116"/>
      <c r="M85" s="117"/>
      <c r="N85" s="118" t="s">
        <v>115</v>
      </c>
      <c r="O85" s="112">
        <f>SUM(O82:O83)</f>
        <v>0</v>
      </c>
      <c r="P85" s="113">
        <f>SUM(P82:P83)</f>
        <v>73045</v>
      </c>
      <c r="Q85" s="113">
        <f>SUM(Q82:Q83)</f>
        <v>512890</v>
      </c>
      <c r="R85" s="113">
        <f>SUM(R82:R83)</f>
        <v>581455</v>
      </c>
      <c r="S85" s="114">
        <f>SUM(S82:S83)</f>
        <v>581455</v>
      </c>
      <c r="T85" s="79">
        <f>SUM(O85:S85)</f>
        <v>1748845</v>
      </c>
      <c r="U85" s="203">
        <f>SUM(U82:U83)</f>
        <v>0</v>
      </c>
      <c r="V85" s="205">
        <f t="shared" ref="V85:X85" si="74">SUM(V82:V83)</f>
        <v>0</v>
      </c>
      <c r="W85" s="205">
        <f t="shared" si="74"/>
        <v>0</v>
      </c>
      <c r="X85" s="206">
        <f t="shared" si="74"/>
        <v>1748845</v>
      </c>
      <c r="Y85" s="95">
        <f>SUM(Y82:Y83)</f>
        <v>0</v>
      </c>
      <c r="Z85" s="96">
        <f t="shared" ref="Z85:AC85" si="75">SUM(Z82:Z83)</f>
        <v>35792050</v>
      </c>
      <c r="AA85" s="96">
        <f t="shared" si="75"/>
        <v>251316100</v>
      </c>
      <c r="AB85" s="96">
        <f t="shared" si="75"/>
        <v>284912950</v>
      </c>
      <c r="AC85" s="96">
        <f t="shared" si="75"/>
        <v>284912950</v>
      </c>
      <c r="AD85" s="100">
        <f>SUM(Y85:AC85)</f>
        <v>856934050</v>
      </c>
    </row>
    <row r="86" spans="2:30" x14ac:dyDescent="0.3">
      <c r="C86" s="2"/>
      <c r="D86" s="2"/>
      <c r="E86" s="2"/>
      <c r="F86" s="2"/>
      <c r="G86" s="2"/>
      <c r="H86" s="2"/>
      <c r="I86" s="2"/>
      <c r="J86" s="5"/>
      <c r="K86" s="5"/>
      <c r="L86" s="5"/>
      <c r="M86" s="5"/>
      <c r="N86" s="4"/>
      <c r="O86" s="39"/>
      <c r="P86" s="39"/>
      <c r="Q86" s="39"/>
      <c r="R86" s="39"/>
      <c r="S86" s="39"/>
      <c r="T86" s="39"/>
      <c r="U86" s="39"/>
      <c r="V86" s="39"/>
      <c r="W86" s="39"/>
      <c r="X86" s="39"/>
      <c r="Y86" s="55"/>
      <c r="Z86" s="51"/>
      <c r="AA86" s="51"/>
      <c r="AB86" s="51"/>
      <c r="AC86" s="51"/>
      <c r="AD86" s="51">
        <f>AD85/$Y$15</f>
        <v>1748845</v>
      </c>
    </row>
    <row r="87" spans="2:30" ht="15" thickBot="1" x14ac:dyDescent="0.35">
      <c r="C87" s="2"/>
      <c r="D87" s="2"/>
      <c r="E87" s="2"/>
      <c r="F87" s="2"/>
      <c r="G87" s="2"/>
      <c r="H87" s="2"/>
      <c r="I87" s="2"/>
      <c r="J87" s="5"/>
      <c r="K87" s="5"/>
      <c r="L87" s="5"/>
      <c r="M87" s="5"/>
      <c r="N87" s="4"/>
      <c r="O87" s="39"/>
      <c r="P87" s="39"/>
      <c r="Q87" s="39"/>
      <c r="R87" s="39"/>
      <c r="S87" s="39"/>
      <c r="T87" s="39"/>
      <c r="U87" s="39"/>
      <c r="V87" s="39"/>
      <c r="W87" s="39"/>
      <c r="X87" s="39"/>
      <c r="Y87" s="55"/>
      <c r="Z87" s="51"/>
      <c r="AA87" s="51"/>
      <c r="AB87" s="51"/>
      <c r="AC87" s="51"/>
      <c r="AD87" s="51"/>
    </row>
    <row r="88" spans="2:30" ht="30" thickTop="1" thickBot="1" x14ac:dyDescent="0.35">
      <c r="C88" s="120"/>
      <c r="D88" s="121"/>
      <c r="E88" s="121"/>
      <c r="F88" s="121"/>
      <c r="G88" s="121"/>
      <c r="H88" s="121"/>
      <c r="I88" s="121"/>
      <c r="J88" s="122"/>
      <c r="K88" s="122"/>
      <c r="L88" s="122"/>
      <c r="M88" s="122"/>
      <c r="N88" s="123"/>
      <c r="O88" s="43" t="s">
        <v>74</v>
      </c>
      <c r="P88" s="43" t="s">
        <v>48</v>
      </c>
      <c r="Q88" s="43" t="s">
        <v>75</v>
      </c>
      <c r="R88" s="43" t="s">
        <v>76</v>
      </c>
      <c r="S88" s="43" t="s">
        <v>77</v>
      </c>
      <c r="T88" s="115" t="s">
        <v>95</v>
      </c>
      <c r="U88" s="217"/>
      <c r="V88" s="218"/>
      <c r="W88" s="218"/>
      <c r="X88" s="219"/>
      <c r="Y88" s="56" t="s">
        <v>74</v>
      </c>
      <c r="Z88" s="56" t="s">
        <v>48</v>
      </c>
      <c r="AA88" s="56" t="s">
        <v>75</v>
      </c>
      <c r="AB88" s="56" t="s">
        <v>76</v>
      </c>
      <c r="AC88" s="56" t="s">
        <v>77</v>
      </c>
      <c r="AD88" s="54" t="s">
        <v>0</v>
      </c>
    </row>
    <row r="89" spans="2:30" s="45" customFormat="1" ht="15.6" thickTop="1" thickBot="1" x14ac:dyDescent="0.35">
      <c r="C89" s="124"/>
      <c r="D89" s="125"/>
      <c r="E89" s="125"/>
      <c r="F89" s="125"/>
      <c r="G89" s="125"/>
      <c r="H89" s="125"/>
      <c r="I89" s="125"/>
      <c r="J89" s="125"/>
      <c r="K89" s="125"/>
      <c r="L89" s="119"/>
      <c r="M89" s="126"/>
      <c r="N89" s="127" t="s">
        <v>116</v>
      </c>
      <c r="O89" s="131">
        <f t="shared" ref="O89:AC89" si="76">O85+O78</f>
        <v>2397675</v>
      </c>
      <c r="P89" s="132">
        <f t="shared" si="76"/>
        <v>8447720</v>
      </c>
      <c r="Q89" s="132">
        <f t="shared" si="76"/>
        <v>2968365</v>
      </c>
      <c r="R89" s="132">
        <f t="shared" si="76"/>
        <v>1433455</v>
      </c>
      <c r="S89" s="133">
        <f t="shared" si="76"/>
        <v>983455</v>
      </c>
      <c r="T89" s="115">
        <f>T85+T78</f>
        <v>16230670</v>
      </c>
      <c r="U89" s="203">
        <f t="shared" ref="U89:X89" si="77">U85+U78</f>
        <v>500000</v>
      </c>
      <c r="V89" s="205">
        <f t="shared" si="77"/>
        <v>900000</v>
      </c>
      <c r="W89" s="205">
        <f t="shared" si="77"/>
        <v>13081825</v>
      </c>
      <c r="X89" s="206">
        <f t="shared" si="77"/>
        <v>1748845</v>
      </c>
      <c r="Y89" s="95" t="e">
        <f t="shared" si="76"/>
        <v>#VALUE!</v>
      </c>
      <c r="Z89" s="96" t="e">
        <f t="shared" si="76"/>
        <v>#VALUE!</v>
      </c>
      <c r="AA89" s="96" t="e">
        <f t="shared" si="76"/>
        <v>#VALUE!</v>
      </c>
      <c r="AB89" s="96" t="e">
        <f t="shared" si="76"/>
        <v>#VALUE!</v>
      </c>
      <c r="AC89" s="96" t="e">
        <f t="shared" si="76"/>
        <v>#VALUE!</v>
      </c>
      <c r="AD89" s="100" t="e">
        <f>SUM(Y89:AC89)</f>
        <v>#VALUE!</v>
      </c>
    </row>
    <row r="90" spans="2:30" s="2" customFormat="1" x14ac:dyDescent="0.3">
      <c r="C90" s="16"/>
      <c r="D90" s="9"/>
      <c r="E90" s="9"/>
      <c r="F90" s="9"/>
      <c r="G90" s="9"/>
      <c r="H90" s="9"/>
      <c r="I90" s="9"/>
      <c r="J90" s="5"/>
      <c r="K90" s="5"/>
      <c r="L90" s="5"/>
      <c r="M90" s="5"/>
      <c r="N90" s="4"/>
      <c r="O90" s="41"/>
      <c r="P90" s="41"/>
      <c r="Q90" s="41"/>
      <c r="R90" s="41"/>
      <c r="S90" s="41"/>
      <c r="T90" s="42"/>
      <c r="U90" s="42"/>
      <c r="V90" s="42"/>
      <c r="W90" s="42"/>
      <c r="X90" s="42"/>
      <c r="Y90" s="53"/>
      <c r="Z90" s="53"/>
      <c r="AA90" s="53"/>
      <c r="AB90" s="53"/>
      <c r="AC90" s="53"/>
      <c r="AD90" s="51" t="e">
        <f>AD89/$Y$15</f>
        <v>#VALUE!</v>
      </c>
    </row>
    <row r="91" spans="2:30" ht="15" thickBot="1" x14ac:dyDescent="0.35">
      <c r="N91" s="11"/>
      <c r="O91" s="11"/>
      <c r="P91" s="11"/>
      <c r="Q91" s="11"/>
      <c r="R91" s="11"/>
      <c r="S91" s="11"/>
      <c r="T91" s="11"/>
      <c r="U91" s="11"/>
      <c r="V91" s="11"/>
      <c r="W91" s="11"/>
      <c r="X91" s="11"/>
      <c r="Y91" s="1"/>
      <c r="Z91" s="1"/>
      <c r="AA91" s="1"/>
      <c r="AB91" s="1"/>
      <c r="AC91" s="1"/>
      <c r="AD91" s="1"/>
    </row>
    <row r="92" spans="2:30" s="89" customFormat="1" x14ac:dyDescent="0.3">
      <c r="C92" s="94" t="s">
        <v>108</v>
      </c>
      <c r="D92" s="93" t="s">
        <v>7</v>
      </c>
      <c r="E92" s="93"/>
      <c r="F92" s="93"/>
      <c r="G92" s="93" t="s">
        <v>34</v>
      </c>
      <c r="H92" s="90">
        <v>2021</v>
      </c>
      <c r="I92" s="90">
        <v>2022</v>
      </c>
      <c r="J92" s="90">
        <v>2023</v>
      </c>
      <c r="K92" s="90">
        <v>2024</v>
      </c>
      <c r="L92" s="90">
        <v>2025</v>
      </c>
      <c r="M92" s="87"/>
      <c r="N92" s="80"/>
      <c r="O92" s="91">
        <v>2018</v>
      </c>
      <c r="P92" s="91">
        <v>2019</v>
      </c>
      <c r="Q92" s="91">
        <v>2020</v>
      </c>
      <c r="R92" s="91">
        <v>2021</v>
      </c>
      <c r="S92" s="91">
        <v>2022</v>
      </c>
      <c r="T92" s="88" t="s">
        <v>0</v>
      </c>
      <c r="U92" s="11"/>
      <c r="V92" s="11"/>
      <c r="W92" s="11"/>
      <c r="X92" s="11"/>
    </row>
    <row r="93" spans="2:30" x14ac:dyDescent="0.3">
      <c r="C93" s="295" t="s">
        <v>58</v>
      </c>
      <c r="D93" s="6" t="s">
        <v>59</v>
      </c>
      <c r="E93" s="6"/>
      <c r="F93" s="6"/>
      <c r="G93" s="6" t="s">
        <v>61</v>
      </c>
      <c r="H93" s="32"/>
      <c r="I93" s="33"/>
      <c r="J93" s="33"/>
      <c r="K93" s="33"/>
      <c r="L93" s="33"/>
      <c r="M93" s="29"/>
      <c r="N93" s="26"/>
      <c r="O93" s="26"/>
      <c r="P93" s="26"/>
      <c r="Q93" s="26"/>
      <c r="R93" s="26"/>
      <c r="S93" s="27"/>
      <c r="T93" s="34"/>
      <c r="U93" s="11"/>
      <c r="V93" s="11"/>
      <c r="W93" s="11"/>
      <c r="X93" s="11"/>
      <c r="Y93" s="1"/>
      <c r="Z93" s="1"/>
      <c r="AA93" s="1"/>
      <c r="AB93" s="1"/>
      <c r="AC93" s="1"/>
      <c r="AD93" s="1"/>
    </row>
    <row r="94" spans="2:30" x14ac:dyDescent="0.3">
      <c r="C94" s="295"/>
      <c r="D94" s="6" t="s">
        <v>60</v>
      </c>
      <c r="E94" s="6"/>
      <c r="F94" s="6"/>
      <c r="G94" s="6" t="s">
        <v>62</v>
      </c>
      <c r="H94" s="25"/>
      <c r="I94" s="25"/>
      <c r="J94" s="25"/>
      <c r="K94" s="25"/>
      <c r="L94" s="25"/>
      <c r="M94" s="30"/>
      <c r="N94" s="25"/>
      <c r="O94" s="10">
        <f>H93*H94</f>
        <v>0</v>
      </c>
      <c r="P94" s="10">
        <f t="shared" ref="P94:S94" si="78">I93*I94</f>
        <v>0</v>
      </c>
      <c r="Q94" s="10">
        <f t="shared" si="78"/>
        <v>0</v>
      </c>
      <c r="R94" s="10">
        <f t="shared" si="78"/>
        <v>0</v>
      </c>
      <c r="S94" s="10">
        <f t="shared" si="78"/>
        <v>0</v>
      </c>
      <c r="T94" s="21">
        <f t="shared" ref="T94:T95" si="79">SUM(O94:S94)</f>
        <v>0</v>
      </c>
      <c r="U94" s="11"/>
      <c r="V94" s="11"/>
      <c r="W94" s="11"/>
      <c r="X94" s="11"/>
      <c r="Y94" s="1"/>
      <c r="Z94" s="1"/>
      <c r="AA94" s="1"/>
      <c r="AB94" s="1"/>
      <c r="AC94" s="1"/>
      <c r="AD94" s="1"/>
    </row>
    <row r="95" spans="2:30" ht="15" thickBot="1" x14ac:dyDescent="0.35">
      <c r="C95" s="296"/>
      <c r="D95" s="17" t="s">
        <v>71</v>
      </c>
      <c r="E95" s="17"/>
      <c r="F95" s="17"/>
      <c r="G95" s="17" t="s">
        <v>63</v>
      </c>
      <c r="H95" s="28"/>
      <c r="I95" s="28"/>
      <c r="J95" s="28"/>
      <c r="K95" s="28"/>
      <c r="L95" s="28"/>
      <c r="M95" s="31"/>
      <c r="N95" s="28"/>
      <c r="O95" s="18">
        <f>H93*H95</f>
        <v>0</v>
      </c>
      <c r="P95" s="18">
        <f t="shared" ref="P95:S95" si="80">I93*I95</f>
        <v>0</v>
      </c>
      <c r="Q95" s="18">
        <f t="shared" si="80"/>
        <v>0</v>
      </c>
      <c r="R95" s="18">
        <f t="shared" si="80"/>
        <v>0</v>
      </c>
      <c r="S95" s="23">
        <f t="shared" si="80"/>
        <v>0</v>
      </c>
      <c r="T95" s="22">
        <f t="shared" si="79"/>
        <v>0</v>
      </c>
      <c r="U95" s="11"/>
      <c r="V95" s="11"/>
      <c r="W95" s="11"/>
      <c r="X95" s="11"/>
    </row>
    <row r="96" spans="2:30" ht="15" thickBot="1" x14ac:dyDescent="0.35">
      <c r="C96" s="8"/>
      <c r="D96" s="7"/>
      <c r="E96" s="7"/>
      <c r="F96" s="7"/>
      <c r="G96" s="7"/>
      <c r="H96" s="13"/>
      <c r="I96" s="13"/>
      <c r="J96" s="14"/>
      <c r="K96" s="14"/>
      <c r="L96" s="14"/>
      <c r="M96" s="11"/>
      <c r="N96" s="11"/>
      <c r="O96" s="11"/>
      <c r="P96" s="11"/>
      <c r="Q96" s="11"/>
      <c r="R96" s="11"/>
      <c r="S96" s="11"/>
      <c r="T96" s="24"/>
      <c r="U96" s="11"/>
      <c r="V96" s="11"/>
      <c r="W96" s="11"/>
      <c r="X96" s="11"/>
    </row>
    <row r="97" spans="3:30" ht="15" thickBot="1" x14ac:dyDescent="0.35">
      <c r="L97" s="116"/>
      <c r="M97" s="117"/>
      <c r="N97" s="118" t="s">
        <v>117</v>
      </c>
      <c r="O97" s="35">
        <f>O95</f>
        <v>0</v>
      </c>
      <c r="P97" s="35">
        <f t="shared" ref="P97:S97" si="81">P95</f>
        <v>0</v>
      </c>
      <c r="Q97" s="35">
        <f t="shared" si="81"/>
        <v>0</v>
      </c>
      <c r="R97" s="35">
        <f t="shared" si="81"/>
        <v>0</v>
      </c>
      <c r="S97" s="35">
        <f t="shared" si="81"/>
        <v>0</v>
      </c>
      <c r="T97" s="15">
        <f>SUM(O97:S97)</f>
        <v>0</v>
      </c>
      <c r="U97" s="11"/>
      <c r="V97" s="11"/>
      <c r="W97" s="11"/>
      <c r="X97" s="11"/>
    </row>
    <row r="98" spans="3:30" ht="15" thickBot="1" x14ac:dyDescent="0.35">
      <c r="U98" s="11"/>
      <c r="V98" s="11"/>
      <c r="W98" s="11"/>
      <c r="X98" s="11"/>
      <c r="Y98" s="1"/>
      <c r="Z98" s="1"/>
      <c r="AA98" s="1"/>
      <c r="AB98" s="1"/>
      <c r="AC98" s="1"/>
      <c r="AD98" s="1"/>
    </row>
    <row r="99" spans="3:30" ht="44.4" thickTop="1" thickBot="1" x14ac:dyDescent="0.35">
      <c r="C99" s="135"/>
      <c r="D99" s="141" t="s">
        <v>118</v>
      </c>
      <c r="E99" s="136"/>
      <c r="F99" s="136"/>
      <c r="G99" s="136"/>
      <c r="H99" s="136"/>
      <c r="I99" s="136"/>
      <c r="J99" s="136"/>
      <c r="K99" s="136"/>
      <c r="L99" s="136"/>
      <c r="M99" s="136"/>
      <c r="N99" s="137"/>
      <c r="O99" s="19" t="s">
        <v>74</v>
      </c>
      <c r="P99" s="19" t="s">
        <v>48</v>
      </c>
      <c r="Q99" s="19" t="s">
        <v>75</v>
      </c>
      <c r="R99" s="19" t="s">
        <v>76</v>
      </c>
      <c r="S99" s="44" t="s">
        <v>77</v>
      </c>
      <c r="T99" s="20" t="s">
        <v>96</v>
      </c>
      <c r="U99" s="11"/>
      <c r="V99" s="11"/>
      <c r="W99" s="11"/>
      <c r="X99" s="11"/>
      <c r="Y99" s="1"/>
      <c r="Z99" s="1"/>
      <c r="AA99" s="1"/>
      <c r="AB99" s="1"/>
      <c r="AC99" s="1"/>
      <c r="AD99" s="1"/>
    </row>
    <row r="100" spans="3:30" s="45" customFormat="1" ht="15" thickBot="1" x14ac:dyDescent="0.35">
      <c r="C100" s="138"/>
      <c r="D100" s="139"/>
      <c r="E100" s="139"/>
      <c r="F100" s="139"/>
      <c r="G100" s="139"/>
      <c r="H100" s="139"/>
      <c r="I100" s="139"/>
      <c r="J100" s="139"/>
      <c r="K100" s="139"/>
      <c r="L100" s="139"/>
      <c r="M100" s="139"/>
      <c r="N100" s="140"/>
      <c r="O100" s="112">
        <f>O85+O97</f>
        <v>0</v>
      </c>
      <c r="P100" s="113">
        <f>P85+P97</f>
        <v>73045</v>
      </c>
      <c r="Q100" s="113">
        <f>Q85+Q97</f>
        <v>512890</v>
      </c>
      <c r="R100" s="113">
        <f>R85+R97</f>
        <v>581455</v>
      </c>
      <c r="S100" s="114">
        <f>S85+S97</f>
        <v>581455</v>
      </c>
      <c r="T100" s="79">
        <f>S100</f>
        <v>581455</v>
      </c>
      <c r="U100" s="11"/>
      <c r="V100" s="11"/>
      <c r="W100" s="11"/>
      <c r="X100" s="11"/>
    </row>
    <row r="101" spans="3:30" x14ac:dyDescent="0.3">
      <c r="Q101" s="293"/>
      <c r="R101" s="293"/>
      <c r="S101" s="150"/>
      <c r="U101" s="11"/>
      <c r="V101" s="11"/>
      <c r="W101" s="11"/>
      <c r="X101" s="11"/>
    </row>
    <row r="102" spans="3:30" x14ac:dyDescent="0.3">
      <c r="Q102" s="294"/>
      <c r="R102" s="294"/>
      <c r="S102" s="150"/>
      <c r="U102" s="11"/>
      <c r="V102" s="11"/>
      <c r="W102" s="11"/>
      <c r="X102" s="11"/>
    </row>
  </sheetData>
  <mergeCells count="8">
    <mergeCell ref="C93:C95"/>
    <mergeCell ref="Q101:R102"/>
    <mergeCell ref="C18:C33"/>
    <mergeCell ref="C39:C49"/>
    <mergeCell ref="C3:C11"/>
    <mergeCell ref="C55:C61"/>
    <mergeCell ref="C67:C71"/>
    <mergeCell ref="C82:C83"/>
  </mergeCells>
  <phoneticPr fontId="8"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4F5A-B205-4BDB-839C-3AD941DE19C5}">
  <dimension ref="B1:AJ101"/>
  <sheetViews>
    <sheetView topLeftCell="A4" zoomScale="80" zoomScaleNormal="80" workbookViewId="0">
      <selection activeCell="L13" sqref="L13"/>
    </sheetView>
  </sheetViews>
  <sheetFormatPr defaultColWidth="11.44140625" defaultRowHeight="14.4" x14ac:dyDescent="0.3"/>
  <cols>
    <col min="1" max="1" width="4" style="1" customWidth="1"/>
    <col min="2" max="2" width="6.33203125" style="1" customWidth="1"/>
    <col min="3" max="3" width="17.6640625" style="1" customWidth="1"/>
    <col min="4" max="4" width="47.88671875" style="1" customWidth="1"/>
    <col min="5" max="5" width="10" style="1" customWidth="1"/>
    <col min="6" max="6" width="11" style="1" customWidth="1"/>
    <col min="7" max="7" width="21.6640625" style="1" customWidth="1"/>
    <col min="8" max="8" width="7.5546875" style="1" customWidth="1"/>
    <col min="9" max="12" width="7.33203125" style="1" customWidth="1"/>
    <col min="13" max="13" width="14.33203125" style="1" customWidth="1"/>
    <col min="14" max="14" width="13.44140625" style="1" customWidth="1"/>
    <col min="15" max="24" width="12.88671875" style="1" customWidth="1"/>
    <col min="25" max="25" width="15.109375" style="48" customWidth="1"/>
    <col min="26" max="26" width="16.44140625" style="49" bestFit="1" customWidth="1"/>
    <col min="27" max="27" width="13.6640625" style="49" bestFit="1" customWidth="1"/>
    <col min="28" max="29" width="12.88671875" style="49" customWidth="1"/>
    <col min="30" max="30" width="16.44140625" style="49" bestFit="1" customWidth="1"/>
    <col min="31" max="16384" width="11.44140625" style="1"/>
  </cols>
  <sheetData>
    <row r="1" spans="2:36" x14ac:dyDescent="0.3">
      <c r="Y1" s="48">
        <v>490</v>
      </c>
    </row>
    <row r="2" spans="2:36" ht="15" thickBot="1" x14ac:dyDescent="0.35">
      <c r="H2" s="70" t="s">
        <v>100</v>
      </c>
      <c r="I2" s="67"/>
      <c r="J2" s="67"/>
      <c r="K2" s="67"/>
      <c r="L2" s="67"/>
      <c r="M2" s="71"/>
      <c r="N2" s="72"/>
      <c r="O2" s="75" t="s">
        <v>99</v>
      </c>
      <c r="P2" s="75" t="s">
        <v>99</v>
      </c>
      <c r="Q2" s="75" t="s">
        <v>99</v>
      </c>
      <c r="R2" s="75" t="s">
        <v>99</v>
      </c>
      <c r="S2" s="75" t="s">
        <v>99</v>
      </c>
      <c r="T2" s="75" t="s">
        <v>99</v>
      </c>
      <c r="U2" s="202" t="s">
        <v>97</v>
      </c>
      <c r="V2" s="202" t="s">
        <v>126</v>
      </c>
      <c r="W2" s="202" t="s">
        <v>127</v>
      </c>
      <c r="X2" s="202" t="s">
        <v>130</v>
      </c>
      <c r="Y2" s="76" t="s">
        <v>98</v>
      </c>
      <c r="Z2" s="76" t="s">
        <v>98</v>
      </c>
      <c r="AA2" s="76" t="s">
        <v>98</v>
      </c>
      <c r="AB2" s="76" t="s">
        <v>98</v>
      </c>
      <c r="AC2" s="76" t="s">
        <v>98</v>
      </c>
      <c r="AD2" s="76" t="s">
        <v>98</v>
      </c>
      <c r="AJ2" s="223" t="s">
        <v>158</v>
      </c>
    </row>
    <row r="3" spans="2:36" s="89" customFormat="1" ht="58.2" thickBot="1" x14ac:dyDescent="0.35">
      <c r="C3" s="94" t="s">
        <v>103</v>
      </c>
      <c r="D3" s="93" t="s">
        <v>7</v>
      </c>
      <c r="E3" s="93" t="str">
        <f>E18</f>
        <v>Fin.
AFD, EU, GCF, GVNT</v>
      </c>
      <c r="F3" s="93" t="str">
        <f>F18</f>
        <v>Durée de vie (an)</v>
      </c>
      <c r="G3" s="93" t="s">
        <v>34</v>
      </c>
      <c r="H3" s="176">
        <v>2021</v>
      </c>
      <c r="I3" s="176">
        <v>2022</v>
      </c>
      <c r="J3" s="176">
        <v>2023</v>
      </c>
      <c r="K3" s="176">
        <v>2024</v>
      </c>
      <c r="L3" s="176">
        <v>2025</v>
      </c>
      <c r="M3" s="87" t="s">
        <v>45</v>
      </c>
      <c r="N3" s="80" t="s">
        <v>46</v>
      </c>
      <c r="O3" s="91" t="s">
        <v>74</v>
      </c>
      <c r="P3" s="91" t="s">
        <v>48</v>
      </c>
      <c r="Q3" s="91" t="s">
        <v>75</v>
      </c>
      <c r="R3" s="91" t="s">
        <v>76</v>
      </c>
      <c r="S3" s="91" t="s">
        <v>77</v>
      </c>
      <c r="T3" s="207" t="s">
        <v>8</v>
      </c>
      <c r="U3" s="217"/>
      <c r="V3" s="218"/>
      <c r="W3" s="218"/>
      <c r="X3" s="219"/>
      <c r="Y3" s="208" t="s">
        <v>74</v>
      </c>
      <c r="Z3" s="92" t="s">
        <v>48</v>
      </c>
      <c r="AA3" s="92" t="s">
        <v>75</v>
      </c>
      <c r="AB3" s="92" t="s">
        <v>76</v>
      </c>
      <c r="AC3" s="97" t="s">
        <v>77</v>
      </c>
      <c r="AD3" s="99" t="s">
        <v>8</v>
      </c>
    </row>
    <row r="4" spans="2:36" x14ac:dyDescent="0.3">
      <c r="B4" s="278">
        <v>4.0999999999999996</v>
      </c>
      <c r="C4" s="299" t="s">
        <v>18</v>
      </c>
      <c r="D4" s="83" t="s">
        <v>153</v>
      </c>
      <c r="E4" s="83" t="s">
        <v>127</v>
      </c>
      <c r="F4" s="84"/>
      <c r="G4" s="175" t="s">
        <v>40</v>
      </c>
      <c r="H4" s="178">
        <v>10000000</v>
      </c>
      <c r="I4" s="179">
        <v>20000000</v>
      </c>
      <c r="J4" s="179">
        <v>10000000</v>
      </c>
      <c r="K4" s="179">
        <v>10000000</v>
      </c>
      <c r="L4" s="179">
        <v>10000000</v>
      </c>
      <c r="M4" s="277">
        <f>SUM(H4:L4)</f>
        <v>60000000</v>
      </c>
      <c r="N4" s="170">
        <v>0.05</v>
      </c>
      <c r="O4" s="57">
        <f>$N4*(H4)</f>
        <v>500000</v>
      </c>
      <c r="P4" s="57">
        <f t="shared" ref="P4:S4" si="0">$N4*(I4)</f>
        <v>1000000</v>
      </c>
      <c r="Q4" s="57">
        <f t="shared" si="0"/>
        <v>500000</v>
      </c>
      <c r="R4" s="57">
        <f t="shared" si="0"/>
        <v>500000</v>
      </c>
      <c r="S4" s="57">
        <f t="shared" si="0"/>
        <v>500000</v>
      </c>
      <c r="T4" s="196">
        <f>SUM(O4:S4)</f>
        <v>3000000</v>
      </c>
      <c r="U4" s="212">
        <f t="shared" ref="U4:X14" si="1">IF($E4=U$2,$T4,0)</f>
        <v>0</v>
      </c>
      <c r="V4" s="204">
        <f t="shared" si="1"/>
        <v>0</v>
      </c>
      <c r="W4" s="204">
        <f t="shared" si="1"/>
        <v>3000000</v>
      </c>
      <c r="X4" s="213">
        <f t="shared" si="1"/>
        <v>0</v>
      </c>
      <c r="Y4" s="60">
        <f t="shared" ref="Y4:Y14" si="2">O4*$Y$1</f>
        <v>245000000</v>
      </c>
      <c r="Z4" s="60">
        <f t="shared" ref="Z4:Z14" si="3">P4*$Y$1</f>
        <v>490000000</v>
      </c>
      <c r="AA4" s="60">
        <f t="shared" ref="AA4:AA14" si="4">Q4*$Y$1</f>
        <v>245000000</v>
      </c>
      <c r="AB4" s="60">
        <f t="shared" ref="AB4:AB14" si="5">R4*$Y$1</f>
        <v>245000000</v>
      </c>
      <c r="AC4" s="61">
        <f t="shared" ref="AC4:AC14" si="6">S4*$Y$1</f>
        <v>245000000</v>
      </c>
      <c r="AD4" s="98">
        <f t="shared" ref="AD4:AD14" si="7">SUM(Y4:AC4)</f>
        <v>1470000000</v>
      </c>
    </row>
    <row r="5" spans="2:36" ht="28.8" x14ac:dyDescent="0.3">
      <c r="B5" s="278" t="s">
        <v>230</v>
      </c>
      <c r="C5" s="295"/>
      <c r="D5" s="83" t="s">
        <v>154</v>
      </c>
      <c r="E5" s="83" t="s">
        <v>127</v>
      </c>
      <c r="F5" s="84"/>
      <c r="G5" s="83" t="s">
        <v>40</v>
      </c>
      <c r="H5" s="177">
        <v>1</v>
      </c>
      <c r="I5" s="177"/>
      <c r="J5" s="177"/>
      <c r="K5" s="177"/>
      <c r="L5" s="177"/>
      <c r="M5" s="73">
        <f t="shared" ref="M5" si="8">SUM(H5:K5)</f>
        <v>1</v>
      </c>
      <c r="N5" s="81">
        <v>300000</v>
      </c>
      <c r="O5" s="57">
        <f>H5*$N5</f>
        <v>300000</v>
      </c>
      <c r="P5" s="57">
        <f>I5*$N5</f>
        <v>0</v>
      </c>
      <c r="Q5" s="57">
        <f>J5*$N5</f>
        <v>0</v>
      </c>
      <c r="R5" s="57">
        <f>K5*$N5</f>
        <v>0</v>
      </c>
      <c r="S5" s="57">
        <f>L5*$N5</f>
        <v>0</v>
      </c>
      <c r="T5" s="196">
        <f t="shared" ref="T5:T14" si="9">SUM(O5:S5)</f>
        <v>300000</v>
      </c>
      <c r="U5" s="212">
        <f t="shared" si="1"/>
        <v>0</v>
      </c>
      <c r="V5" s="204">
        <f t="shared" si="1"/>
        <v>0</v>
      </c>
      <c r="W5" s="204">
        <f t="shared" si="1"/>
        <v>300000</v>
      </c>
      <c r="X5" s="213">
        <f t="shared" si="1"/>
        <v>0</v>
      </c>
      <c r="Y5" s="60">
        <f t="shared" si="2"/>
        <v>147000000</v>
      </c>
      <c r="Z5" s="60">
        <f t="shared" si="3"/>
        <v>0</v>
      </c>
      <c r="AA5" s="60">
        <f t="shared" si="4"/>
        <v>0</v>
      </c>
      <c r="AB5" s="60">
        <f t="shared" si="5"/>
        <v>0</v>
      </c>
      <c r="AC5" s="61">
        <f t="shared" si="6"/>
        <v>0</v>
      </c>
      <c r="AD5" s="62">
        <f t="shared" si="7"/>
        <v>147000000</v>
      </c>
    </row>
    <row r="6" spans="2:36" x14ac:dyDescent="0.3">
      <c r="B6" s="278" t="s">
        <v>231</v>
      </c>
      <c r="C6" s="295"/>
      <c r="D6" s="83" t="s">
        <v>155</v>
      </c>
      <c r="E6" s="83" t="s">
        <v>127</v>
      </c>
      <c r="F6" s="84"/>
      <c r="G6" s="83" t="s">
        <v>40</v>
      </c>
      <c r="H6" s="177"/>
      <c r="I6" s="177">
        <v>1</v>
      </c>
      <c r="J6" s="177"/>
      <c r="K6" s="177"/>
      <c r="L6" s="177"/>
      <c r="M6" s="73">
        <f t="shared" ref="M6:M13" si="10">SUM(H6:K6)</f>
        <v>1</v>
      </c>
      <c r="N6" s="81">
        <v>300000</v>
      </c>
      <c r="O6" s="57">
        <f t="shared" ref="O6:O7" si="11">H6*$N6</f>
        <v>0</v>
      </c>
      <c r="P6" s="57">
        <f t="shared" ref="P6:P7" si="12">I6*$N6</f>
        <v>300000</v>
      </c>
      <c r="Q6" s="57">
        <f t="shared" ref="Q6:Q7" si="13">J6*$N6</f>
        <v>0</v>
      </c>
      <c r="R6" s="57">
        <f t="shared" ref="R6:R7" si="14">K6*$N6</f>
        <v>0</v>
      </c>
      <c r="S6" s="57">
        <f t="shared" ref="S6:S7" si="15">L6*$N6</f>
        <v>0</v>
      </c>
      <c r="T6" s="196">
        <f t="shared" si="9"/>
        <v>300000</v>
      </c>
      <c r="U6" s="212">
        <f t="shared" si="1"/>
        <v>0</v>
      </c>
      <c r="V6" s="204">
        <f t="shared" si="1"/>
        <v>0</v>
      </c>
      <c r="W6" s="204">
        <f t="shared" si="1"/>
        <v>300000</v>
      </c>
      <c r="X6" s="213">
        <f t="shared" si="1"/>
        <v>0</v>
      </c>
      <c r="Y6" s="60">
        <f t="shared" si="2"/>
        <v>0</v>
      </c>
      <c r="Z6" s="60">
        <f t="shared" si="3"/>
        <v>147000000</v>
      </c>
      <c r="AA6" s="60">
        <f t="shared" si="4"/>
        <v>0</v>
      </c>
      <c r="AB6" s="60">
        <f t="shared" si="5"/>
        <v>0</v>
      </c>
      <c r="AC6" s="61">
        <f t="shared" si="6"/>
        <v>0</v>
      </c>
      <c r="AD6" s="62">
        <f t="shared" si="7"/>
        <v>147000000</v>
      </c>
    </row>
    <row r="7" spans="2:36" x14ac:dyDescent="0.3">
      <c r="B7" s="278" t="s">
        <v>232</v>
      </c>
      <c r="C7" s="295"/>
      <c r="D7" s="83" t="s">
        <v>156</v>
      </c>
      <c r="E7" s="83" t="s">
        <v>127</v>
      </c>
      <c r="F7" s="84"/>
      <c r="G7" s="83" t="s">
        <v>40</v>
      </c>
      <c r="H7" s="177"/>
      <c r="I7" s="177">
        <v>1</v>
      </c>
      <c r="J7" s="177"/>
      <c r="K7" s="177"/>
      <c r="L7" s="177"/>
      <c r="M7" s="73">
        <f t="shared" si="10"/>
        <v>1</v>
      </c>
      <c r="N7" s="81">
        <v>50000</v>
      </c>
      <c r="O7" s="57">
        <f t="shared" si="11"/>
        <v>0</v>
      </c>
      <c r="P7" s="57">
        <f t="shared" si="12"/>
        <v>50000</v>
      </c>
      <c r="Q7" s="57">
        <f t="shared" si="13"/>
        <v>0</v>
      </c>
      <c r="R7" s="57">
        <f t="shared" si="14"/>
        <v>0</v>
      </c>
      <c r="S7" s="57">
        <f t="shared" si="15"/>
        <v>0</v>
      </c>
      <c r="T7" s="196">
        <f t="shared" si="9"/>
        <v>50000</v>
      </c>
      <c r="U7" s="212">
        <f t="shared" si="1"/>
        <v>0</v>
      </c>
      <c r="V7" s="204">
        <f t="shared" si="1"/>
        <v>0</v>
      </c>
      <c r="W7" s="204">
        <f t="shared" si="1"/>
        <v>50000</v>
      </c>
      <c r="X7" s="213">
        <f t="shared" si="1"/>
        <v>0</v>
      </c>
      <c r="Y7" s="60">
        <f t="shared" si="2"/>
        <v>0</v>
      </c>
      <c r="Z7" s="60">
        <f t="shared" si="3"/>
        <v>24500000</v>
      </c>
      <c r="AA7" s="60">
        <f t="shared" si="4"/>
        <v>0</v>
      </c>
      <c r="AB7" s="60">
        <f t="shared" si="5"/>
        <v>0</v>
      </c>
      <c r="AC7" s="61">
        <f t="shared" si="6"/>
        <v>0</v>
      </c>
      <c r="AD7" s="62">
        <f t="shared" si="7"/>
        <v>24500000</v>
      </c>
    </row>
    <row r="8" spans="2:36" x14ac:dyDescent="0.3">
      <c r="B8" s="278" t="s">
        <v>232</v>
      </c>
      <c r="C8" s="295"/>
      <c r="D8" s="83" t="s">
        <v>267</v>
      </c>
      <c r="E8" s="83" t="s">
        <v>127</v>
      </c>
      <c r="F8" s="84"/>
      <c r="G8" s="83" t="s">
        <v>40</v>
      </c>
      <c r="H8" s="177"/>
      <c r="I8" s="177">
        <v>1</v>
      </c>
      <c r="J8" s="177"/>
      <c r="K8" s="177"/>
      <c r="L8" s="177"/>
      <c r="M8" s="73">
        <f t="shared" ref="M8" si="16">SUM(H8:K8)</f>
        <v>1</v>
      </c>
      <c r="N8" s="81">
        <v>50000</v>
      </c>
      <c r="O8" s="57">
        <f t="shared" ref="O8" si="17">H8*$N8</f>
        <v>0</v>
      </c>
      <c r="P8" s="57">
        <f t="shared" ref="P8" si="18">I8*$N8</f>
        <v>50000</v>
      </c>
      <c r="Q8" s="57">
        <f t="shared" ref="Q8" si="19">J8*$N8</f>
        <v>0</v>
      </c>
      <c r="R8" s="57">
        <f t="shared" ref="R8" si="20">K8*$N8</f>
        <v>0</v>
      </c>
      <c r="S8" s="57">
        <f t="shared" ref="S8" si="21">L8*$N8</f>
        <v>0</v>
      </c>
      <c r="T8" s="196">
        <f t="shared" ref="T8" si="22">SUM(O8:S8)</f>
        <v>50000</v>
      </c>
      <c r="U8" s="212">
        <f t="shared" si="1"/>
        <v>0</v>
      </c>
      <c r="V8" s="204">
        <f t="shared" si="1"/>
        <v>0</v>
      </c>
      <c r="W8" s="204">
        <f t="shared" si="1"/>
        <v>50000</v>
      </c>
      <c r="X8" s="213">
        <f t="shared" si="1"/>
        <v>0</v>
      </c>
      <c r="Y8" s="60">
        <f t="shared" ref="Y8" si="23">O8*$Y$1</f>
        <v>0</v>
      </c>
      <c r="Z8" s="60">
        <f t="shared" ref="Z8" si="24">P8*$Y$1</f>
        <v>24500000</v>
      </c>
      <c r="AA8" s="60">
        <f t="shared" ref="AA8" si="25">Q8*$Y$1</f>
        <v>0</v>
      </c>
      <c r="AB8" s="60">
        <f t="shared" ref="AB8" si="26">R8*$Y$1</f>
        <v>0</v>
      </c>
      <c r="AC8" s="61">
        <f t="shared" ref="AC8" si="27">S8*$Y$1</f>
        <v>0</v>
      </c>
      <c r="AD8" s="62">
        <f t="shared" ref="AD8" si="28">SUM(Y8:AC8)</f>
        <v>24500000</v>
      </c>
    </row>
    <row r="9" spans="2:36" x14ac:dyDescent="0.3">
      <c r="B9" s="278" t="s">
        <v>233</v>
      </c>
      <c r="C9" s="295"/>
      <c r="D9" s="83" t="s">
        <v>157</v>
      </c>
      <c r="E9" s="83" t="s">
        <v>127</v>
      </c>
      <c r="F9" s="84"/>
      <c r="G9" s="83" t="s">
        <v>40</v>
      </c>
      <c r="H9" s="177"/>
      <c r="I9" s="177"/>
      <c r="J9" s="177">
        <v>1</v>
      </c>
      <c r="K9" s="177"/>
      <c r="L9" s="177"/>
      <c r="M9" s="73">
        <f t="shared" si="10"/>
        <v>1</v>
      </c>
      <c r="N9" s="81">
        <v>150000</v>
      </c>
      <c r="O9" s="57">
        <f t="shared" ref="O9:S14" si="29">H9*$N9</f>
        <v>0</v>
      </c>
      <c r="P9" s="57">
        <f t="shared" si="29"/>
        <v>0</v>
      </c>
      <c r="Q9" s="57">
        <f t="shared" si="29"/>
        <v>150000</v>
      </c>
      <c r="R9" s="57">
        <f t="shared" si="29"/>
        <v>0</v>
      </c>
      <c r="S9" s="57">
        <f t="shared" si="29"/>
        <v>0</v>
      </c>
      <c r="T9" s="196">
        <f t="shared" si="9"/>
        <v>150000</v>
      </c>
      <c r="U9" s="212">
        <f t="shared" si="1"/>
        <v>0</v>
      </c>
      <c r="V9" s="204">
        <f t="shared" si="1"/>
        <v>0</v>
      </c>
      <c r="W9" s="204">
        <f t="shared" si="1"/>
        <v>150000</v>
      </c>
      <c r="X9" s="213">
        <f t="shared" si="1"/>
        <v>0</v>
      </c>
      <c r="Y9" s="60">
        <f t="shared" si="2"/>
        <v>0</v>
      </c>
      <c r="Z9" s="60">
        <f t="shared" si="3"/>
        <v>0</v>
      </c>
      <c r="AA9" s="60">
        <f t="shared" si="4"/>
        <v>73500000</v>
      </c>
      <c r="AB9" s="60">
        <f t="shared" si="5"/>
        <v>0</v>
      </c>
      <c r="AC9" s="61">
        <f t="shared" si="6"/>
        <v>0</v>
      </c>
      <c r="AD9" s="62">
        <f t="shared" si="7"/>
        <v>73500000</v>
      </c>
    </row>
    <row r="10" spans="2:36" ht="28.8" x14ac:dyDescent="0.3">
      <c r="B10" s="278" t="s">
        <v>234</v>
      </c>
      <c r="C10" s="295"/>
      <c r="D10" s="101" t="s">
        <v>158</v>
      </c>
      <c r="E10" s="101" t="s">
        <v>127</v>
      </c>
      <c r="F10" s="102"/>
      <c r="G10" s="101" t="s">
        <v>1</v>
      </c>
      <c r="H10" s="177"/>
      <c r="I10" s="177"/>
      <c r="J10" s="177">
        <v>1</v>
      </c>
      <c r="K10" s="177"/>
      <c r="L10" s="177"/>
      <c r="M10" s="73">
        <f t="shared" si="10"/>
        <v>1</v>
      </c>
      <c r="N10" s="81">
        <v>150000</v>
      </c>
      <c r="O10" s="106">
        <f t="shared" si="29"/>
        <v>0</v>
      </c>
      <c r="P10" s="106">
        <f t="shared" si="29"/>
        <v>0</v>
      </c>
      <c r="Q10" s="106">
        <f t="shared" si="29"/>
        <v>150000</v>
      </c>
      <c r="R10" s="106">
        <f t="shared" si="29"/>
        <v>0</v>
      </c>
      <c r="S10" s="106">
        <f t="shared" si="29"/>
        <v>0</v>
      </c>
      <c r="T10" s="199">
        <f t="shared" si="9"/>
        <v>150000</v>
      </c>
      <c r="U10" s="212">
        <f t="shared" si="1"/>
        <v>0</v>
      </c>
      <c r="V10" s="204">
        <f t="shared" si="1"/>
        <v>0</v>
      </c>
      <c r="W10" s="204">
        <f t="shared" si="1"/>
        <v>150000</v>
      </c>
      <c r="X10" s="213">
        <f t="shared" si="1"/>
        <v>0</v>
      </c>
      <c r="Y10" s="110">
        <f t="shared" si="2"/>
        <v>0</v>
      </c>
      <c r="Z10" s="110">
        <f t="shared" si="3"/>
        <v>0</v>
      </c>
      <c r="AA10" s="110">
        <f t="shared" si="4"/>
        <v>73500000</v>
      </c>
      <c r="AB10" s="110">
        <f t="shared" si="5"/>
        <v>0</v>
      </c>
      <c r="AC10" s="111">
        <f t="shared" si="6"/>
        <v>0</v>
      </c>
      <c r="AD10" s="108">
        <f t="shared" si="7"/>
        <v>73500000</v>
      </c>
      <c r="AJ10" s="223" t="s">
        <v>153</v>
      </c>
    </row>
    <row r="11" spans="2:36" ht="28.8" x14ac:dyDescent="0.3">
      <c r="B11" s="278" t="s">
        <v>235</v>
      </c>
      <c r="C11" s="295"/>
      <c r="D11" s="83" t="s">
        <v>265</v>
      </c>
      <c r="E11" s="101" t="s">
        <v>126</v>
      </c>
      <c r="F11" s="84"/>
      <c r="G11" s="83" t="s">
        <v>40</v>
      </c>
      <c r="H11" s="177"/>
      <c r="I11" s="177"/>
      <c r="J11" s="177">
        <v>1</v>
      </c>
      <c r="K11" s="177"/>
      <c r="L11" s="177"/>
      <c r="M11" s="73">
        <f t="shared" si="10"/>
        <v>1</v>
      </c>
      <c r="N11" s="81">
        <v>400000</v>
      </c>
      <c r="O11" s="106">
        <f t="shared" si="29"/>
        <v>0</v>
      </c>
      <c r="P11" s="106">
        <f t="shared" si="29"/>
        <v>0</v>
      </c>
      <c r="Q11" s="106">
        <f t="shared" si="29"/>
        <v>400000</v>
      </c>
      <c r="R11" s="106">
        <f t="shared" si="29"/>
        <v>0</v>
      </c>
      <c r="S11" s="106">
        <f t="shared" si="29"/>
        <v>0</v>
      </c>
      <c r="T11" s="196">
        <f t="shared" ref="T11:T13" si="30">SUM(O11:S11)</f>
        <v>400000</v>
      </c>
      <c r="U11" s="212">
        <f t="shared" si="1"/>
        <v>0</v>
      </c>
      <c r="V11" s="204">
        <f t="shared" si="1"/>
        <v>400000</v>
      </c>
      <c r="W11" s="204">
        <f t="shared" si="1"/>
        <v>0</v>
      </c>
      <c r="X11" s="213">
        <f t="shared" si="1"/>
        <v>0</v>
      </c>
      <c r="Y11" s="60">
        <f t="shared" si="2"/>
        <v>0</v>
      </c>
      <c r="Z11" s="60">
        <f t="shared" si="3"/>
        <v>0</v>
      </c>
      <c r="AA11" s="60">
        <f t="shared" si="4"/>
        <v>196000000</v>
      </c>
      <c r="AB11" s="60">
        <f t="shared" si="5"/>
        <v>0</v>
      </c>
      <c r="AC11" s="61">
        <f t="shared" si="6"/>
        <v>0</v>
      </c>
      <c r="AD11" s="62">
        <f t="shared" ref="AD11:AD13" si="31">SUM(Y11:AC11)</f>
        <v>196000000</v>
      </c>
    </row>
    <row r="12" spans="2:36" ht="28.8" x14ac:dyDescent="0.3">
      <c r="B12" s="278" t="s">
        <v>235</v>
      </c>
      <c r="C12" s="295"/>
      <c r="D12" s="83" t="s">
        <v>266</v>
      </c>
      <c r="E12" s="101" t="s">
        <v>126</v>
      </c>
      <c r="F12" s="84"/>
      <c r="G12" s="83" t="s">
        <v>40</v>
      </c>
      <c r="H12" s="177"/>
      <c r="I12" s="177"/>
      <c r="J12" s="177">
        <v>1</v>
      </c>
      <c r="K12" s="177"/>
      <c r="L12" s="177"/>
      <c r="M12" s="73">
        <f t="shared" si="10"/>
        <v>1</v>
      </c>
      <c r="N12" s="81">
        <v>400000</v>
      </c>
      <c r="O12" s="57">
        <f t="shared" si="29"/>
        <v>0</v>
      </c>
      <c r="P12" s="57">
        <f t="shared" si="29"/>
        <v>0</v>
      </c>
      <c r="Q12" s="57">
        <f t="shared" si="29"/>
        <v>400000</v>
      </c>
      <c r="R12" s="57">
        <f t="shared" si="29"/>
        <v>0</v>
      </c>
      <c r="S12" s="57">
        <f t="shared" si="29"/>
        <v>0</v>
      </c>
      <c r="T12" s="196">
        <f t="shared" si="30"/>
        <v>400000</v>
      </c>
      <c r="U12" s="212">
        <f t="shared" si="1"/>
        <v>0</v>
      </c>
      <c r="V12" s="204">
        <f t="shared" si="1"/>
        <v>400000</v>
      </c>
      <c r="W12" s="204">
        <f t="shared" si="1"/>
        <v>0</v>
      </c>
      <c r="X12" s="213">
        <f t="shared" si="1"/>
        <v>0</v>
      </c>
      <c r="Y12" s="60">
        <f t="shared" si="2"/>
        <v>0</v>
      </c>
      <c r="Z12" s="60">
        <f t="shared" si="3"/>
        <v>0</v>
      </c>
      <c r="AA12" s="60">
        <f t="shared" si="4"/>
        <v>196000000</v>
      </c>
      <c r="AB12" s="60">
        <f t="shared" si="5"/>
        <v>0</v>
      </c>
      <c r="AC12" s="61">
        <f t="shared" si="6"/>
        <v>0</v>
      </c>
      <c r="AD12" s="62">
        <f t="shared" si="31"/>
        <v>196000000</v>
      </c>
    </row>
    <row r="13" spans="2:36" ht="43.2" x14ac:dyDescent="0.3">
      <c r="B13" s="278" t="s">
        <v>235</v>
      </c>
      <c r="C13" s="295"/>
      <c r="D13" s="101" t="s">
        <v>264</v>
      </c>
      <c r="E13" s="101" t="s">
        <v>126</v>
      </c>
      <c r="F13" s="102"/>
      <c r="G13" s="101" t="s">
        <v>1</v>
      </c>
      <c r="H13" s="177"/>
      <c r="I13" s="177"/>
      <c r="J13" s="177">
        <v>1</v>
      </c>
      <c r="K13" s="177"/>
      <c r="L13" s="177"/>
      <c r="M13" s="73">
        <f t="shared" si="10"/>
        <v>1</v>
      </c>
      <c r="N13" s="81">
        <v>400000</v>
      </c>
      <c r="O13" s="106">
        <f t="shared" si="29"/>
        <v>0</v>
      </c>
      <c r="P13" s="106">
        <f t="shared" si="29"/>
        <v>0</v>
      </c>
      <c r="Q13" s="106">
        <f t="shared" si="29"/>
        <v>400000</v>
      </c>
      <c r="R13" s="106">
        <f t="shared" si="29"/>
        <v>0</v>
      </c>
      <c r="S13" s="106">
        <f t="shared" si="29"/>
        <v>0</v>
      </c>
      <c r="T13" s="199">
        <f t="shared" si="30"/>
        <v>400000</v>
      </c>
      <c r="U13" s="212">
        <f t="shared" si="1"/>
        <v>0</v>
      </c>
      <c r="V13" s="204">
        <f t="shared" si="1"/>
        <v>400000</v>
      </c>
      <c r="W13" s="204">
        <f t="shared" si="1"/>
        <v>0</v>
      </c>
      <c r="X13" s="213">
        <f t="shared" si="1"/>
        <v>0</v>
      </c>
      <c r="Y13" s="110">
        <f t="shared" si="2"/>
        <v>0</v>
      </c>
      <c r="Z13" s="110">
        <f t="shared" si="3"/>
        <v>0</v>
      </c>
      <c r="AA13" s="110">
        <f t="shared" si="4"/>
        <v>196000000</v>
      </c>
      <c r="AB13" s="110">
        <f t="shared" si="5"/>
        <v>0</v>
      </c>
      <c r="AC13" s="111">
        <f t="shared" si="6"/>
        <v>0</v>
      </c>
      <c r="AD13" s="108">
        <f t="shared" si="31"/>
        <v>196000000</v>
      </c>
      <c r="AJ13" s="223" t="s">
        <v>153</v>
      </c>
    </row>
    <row r="14" spans="2:36" ht="15" thickBot="1" x14ac:dyDescent="0.35">
      <c r="C14" s="296"/>
      <c r="D14" s="85"/>
      <c r="E14" s="85"/>
      <c r="F14" s="86"/>
      <c r="G14" s="85"/>
      <c r="H14" s="69"/>
      <c r="I14" s="69"/>
      <c r="J14" s="69"/>
      <c r="K14" s="69"/>
      <c r="L14" s="69"/>
      <c r="M14" s="74">
        <f>SUM(H14:L14)</f>
        <v>0</v>
      </c>
      <c r="N14" s="82"/>
      <c r="O14" s="58">
        <f t="shared" si="29"/>
        <v>0</v>
      </c>
      <c r="P14" s="58">
        <f t="shared" si="29"/>
        <v>0</v>
      </c>
      <c r="Q14" s="58">
        <f t="shared" si="29"/>
        <v>0</v>
      </c>
      <c r="R14" s="58">
        <f t="shared" si="29"/>
        <v>0</v>
      </c>
      <c r="S14" s="58">
        <f t="shared" si="29"/>
        <v>0</v>
      </c>
      <c r="T14" s="197">
        <f t="shared" si="9"/>
        <v>0</v>
      </c>
      <c r="U14" s="214">
        <f t="shared" si="1"/>
        <v>0</v>
      </c>
      <c r="V14" s="215">
        <f t="shared" si="1"/>
        <v>0</v>
      </c>
      <c r="W14" s="215">
        <f t="shared" si="1"/>
        <v>0</v>
      </c>
      <c r="X14" s="216">
        <f t="shared" si="1"/>
        <v>0</v>
      </c>
      <c r="Y14" s="64">
        <f t="shared" si="2"/>
        <v>0</v>
      </c>
      <c r="Z14" s="64">
        <f t="shared" si="3"/>
        <v>0</v>
      </c>
      <c r="AA14" s="64">
        <f t="shared" si="4"/>
        <v>0</v>
      </c>
      <c r="AB14" s="64">
        <f t="shared" si="5"/>
        <v>0</v>
      </c>
      <c r="AC14" s="65">
        <f t="shared" si="6"/>
        <v>0</v>
      </c>
      <c r="AD14" s="66">
        <f t="shared" si="7"/>
        <v>0</v>
      </c>
      <c r="AJ14" s="223" t="s">
        <v>154</v>
      </c>
    </row>
    <row r="15" spans="2:36" ht="15" thickBot="1" x14ac:dyDescent="0.35">
      <c r="C15" s="16"/>
      <c r="D15" s="9"/>
      <c r="E15" s="9"/>
      <c r="F15" s="9"/>
      <c r="G15" s="9"/>
      <c r="H15" s="9"/>
      <c r="I15" s="9"/>
      <c r="J15" s="5"/>
      <c r="K15" s="5"/>
      <c r="L15" s="5"/>
      <c r="M15" s="5"/>
      <c r="N15" s="4"/>
      <c r="O15" s="39"/>
      <c r="P15" s="39"/>
      <c r="Q15" s="40"/>
      <c r="R15" s="40"/>
      <c r="S15" s="40"/>
      <c r="T15" s="41"/>
      <c r="U15" s="41"/>
      <c r="V15" s="41"/>
      <c r="W15" s="41"/>
      <c r="X15" s="41"/>
      <c r="Y15" s="50"/>
      <c r="Z15" s="51"/>
      <c r="AA15" s="51"/>
      <c r="AB15" s="51"/>
      <c r="AC15" s="51"/>
      <c r="AD15" s="51"/>
      <c r="AJ15" s="223" t="s">
        <v>155</v>
      </c>
    </row>
    <row r="16" spans="2:36" s="45" customFormat="1" ht="15" thickBot="1" x14ac:dyDescent="0.35">
      <c r="C16" s="47"/>
      <c r="D16" s="46"/>
      <c r="E16" s="46"/>
      <c r="F16" s="46"/>
      <c r="G16" s="46"/>
      <c r="H16" s="46"/>
      <c r="I16" s="46"/>
      <c r="J16" s="46"/>
      <c r="K16" s="46"/>
      <c r="L16" s="116"/>
      <c r="M16" s="117"/>
      <c r="N16" s="117" t="s">
        <v>111</v>
      </c>
      <c r="O16" s="267">
        <f>SUM(O4:O14)</f>
        <v>800000</v>
      </c>
      <c r="P16" s="268">
        <f t="shared" ref="P16:S16" si="32">SUM(P4:P14)</f>
        <v>1400000</v>
      </c>
      <c r="Q16" s="268">
        <f t="shared" si="32"/>
        <v>2000000</v>
      </c>
      <c r="R16" s="268">
        <f t="shared" si="32"/>
        <v>500000</v>
      </c>
      <c r="S16" s="269">
        <f t="shared" si="32"/>
        <v>500000</v>
      </c>
      <c r="T16" s="266">
        <f>SUM(O16:S16)</f>
        <v>5200000</v>
      </c>
      <c r="U16" s="203">
        <f>SUM(U5:U14)</f>
        <v>0</v>
      </c>
      <c r="V16" s="203">
        <f>SUM(V5:V14)</f>
        <v>1200000</v>
      </c>
      <c r="W16" s="203">
        <f>SUM(W4:W14)</f>
        <v>4000000</v>
      </c>
      <c r="X16" s="203">
        <f>SUM(X5:X14)</f>
        <v>0</v>
      </c>
      <c r="Y16" s="95">
        <f>SUM(Y5:Y14)</f>
        <v>147000000</v>
      </c>
      <c r="Z16" s="95">
        <f t="shared" ref="Z16:AC16" si="33">SUM(Z5:Z14)</f>
        <v>196000000</v>
      </c>
      <c r="AA16" s="95">
        <f t="shared" si="33"/>
        <v>735000000</v>
      </c>
      <c r="AB16" s="95">
        <f t="shared" si="33"/>
        <v>0</v>
      </c>
      <c r="AC16" s="95">
        <f t="shared" si="33"/>
        <v>0</v>
      </c>
      <c r="AD16" s="100">
        <f>SUM(Y16:AC16)</f>
        <v>1078000000</v>
      </c>
      <c r="AJ16" s="223" t="s">
        <v>156</v>
      </c>
    </row>
    <row r="17" spans="2:36" s="2" customFormat="1" ht="15" thickBot="1" x14ac:dyDescent="0.35">
      <c r="C17" s="16"/>
      <c r="D17" s="9"/>
      <c r="E17" s="9"/>
      <c r="F17" s="9"/>
      <c r="G17" s="9"/>
      <c r="H17" s="9"/>
      <c r="I17" s="9"/>
      <c r="J17" s="5"/>
      <c r="K17" s="5"/>
      <c r="L17" s="5"/>
      <c r="M17" s="5"/>
      <c r="N17" s="4"/>
      <c r="O17" s="41"/>
      <c r="P17" s="41"/>
      <c r="Q17" s="41"/>
      <c r="R17" s="41"/>
      <c r="S17" s="41"/>
      <c r="T17" s="42"/>
      <c r="U17" s="42"/>
      <c r="V17" s="42"/>
      <c r="W17" s="42"/>
      <c r="X17" s="42"/>
      <c r="Y17" s="53"/>
      <c r="Z17" s="53"/>
      <c r="AA17" s="53"/>
      <c r="AB17" s="53"/>
      <c r="AC17" s="53"/>
      <c r="AD17" s="51">
        <f>AD16/$Y$1</f>
        <v>2200000</v>
      </c>
      <c r="AJ17" s="223" t="s">
        <v>157</v>
      </c>
    </row>
    <row r="18" spans="2:36" s="89" customFormat="1" ht="43.95" customHeight="1" thickBot="1" x14ac:dyDescent="0.35">
      <c r="C18" s="94" t="s">
        <v>104</v>
      </c>
      <c r="D18" s="93" t="s">
        <v>7</v>
      </c>
      <c r="E18" s="93" t="s">
        <v>101</v>
      </c>
      <c r="F18" s="93" t="s">
        <v>102</v>
      </c>
      <c r="G18" s="93" t="s">
        <v>34</v>
      </c>
      <c r="H18" s="90">
        <v>2021</v>
      </c>
      <c r="I18" s="90">
        <v>2022</v>
      </c>
      <c r="J18" s="90">
        <v>2023</v>
      </c>
      <c r="K18" s="90">
        <v>2024</v>
      </c>
      <c r="L18" s="90">
        <v>2025</v>
      </c>
      <c r="M18" s="87" t="s">
        <v>45</v>
      </c>
      <c r="N18" s="80" t="s">
        <v>46</v>
      </c>
      <c r="O18" s="91" t="s">
        <v>74</v>
      </c>
      <c r="P18" s="91" t="s">
        <v>48</v>
      </c>
      <c r="Q18" s="91" t="s">
        <v>75</v>
      </c>
      <c r="R18" s="91" t="s">
        <v>76</v>
      </c>
      <c r="S18" s="172" t="s">
        <v>77</v>
      </c>
      <c r="T18" s="207" t="s">
        <v>4</v>
      </c>
      <c r="U18" s="217"/>
      <c r="V18" s="218"/>
      <c r="W18" s="218"/>
      <c r="X18" s="219"/>
      <c r="Y18" s="208" t="s">
        <v>74</v>
      </c>
      <c r="Z18" s="92" t="s">
        <v>48</v>
      </c>
      <c r="AA18" s="92" t="s">
        <v>75</v>
      </c>
      <c r="AB18" s="92" t="s">
        <v>76</v>
      </c>
      <c r="AC18" s="97" t="s">
        <v>77</v>
      </c>
      <c r="AD18" s="99" t="s">
        <v>4</v>
      </c>
      <c r="AJ18" s="45"/>
    </row>
    <row r="19" spans="2:36" s="45" customFormat="1" x14ac:dyDescent="0.3">
      <c r="B19" s="279" t="s">
        <v>237</v>
      </c>
      <c r="C19" s="297" t="s">
        <v>17</v>
      </c>
      <c r="D19" s="83" t="s">
        <v>160</v>
      </c>
      <c r="E19" s="83" t="s">
        <v>97</v>
      </c>
      <c r="F19" s="84"/>
      <c r="G19" s="83" t="s">
        <v>35</v>
      </c>
      <c r="H19" s="68"/>
      <c r="I19" s="68">
        <v>0.5</v>
      </c>
      <c r="J19" s="68">
        <v>0.5</v>
      </c>
      <c r="K19" s="68"/>
      <c r="L19" s="68"/>
      <c r="M19" s="73">
        <f>SUM(H19:K19)</f>
        <v>1</v>
      </c>
      <c r="N19" s="81">
        <v>800000</v>
      </c>
      <c r="O19" s="57">
        <f>H19*$N19</f>
        <v>0</v>
      </c>
      <c r="P19" s="57">
        <f>I19*$N19</f>
        <v>400000</v>
      </c>
      <c r="Q19" s="57">
        <f>J19*$N19</f>
        <v>400000</v>
      </c>
      <c r="R19" s="57">
        <f>K19*$N19</f>
        <v>0</v>
      </c>
      <c r="S19" s="173">
        <f>L19*$N19</f>
        <v>0</v>
      </c>
      <c r="T19" s="196">
        <f>SUM(O19:S19)</f>
        <v>800000</v>
      </c>
      <c r="U19" s="212">
        <f t="shared" ref="U19:X22" si="34">IF($E19=U$2,$T19,0)</f>
        <v>800000</v>
      </c>
      <c r="V19" s="204">
        <f t="shared" si="34"/>
        <v>0</v>
      </c>
      <c r="W19" s="204">
        <f t="shared" si="34"/>
        <v>0</v>
      </c>
      <c r="X19" s="213">
        <f t="shared" si="34"/>
        <v>0</v>
      </c>
      <c r="Y19" s="60">
        <f t="shared" ref="Y19:Y22" si="35">O19*$Y$1</f>
        <v>0</v>
      </c>
      <c r="Z19" s="60">
        <f t="shared" ref="Z19:Z22" si="36">P19*$Y$1</f>
        <v>196000000</v>
      </c>
      <c r="AA19" s="60">
        <f t="shared" ref="AA19:AA22" si="37">Q19*$Y$1</f>
        <v>196000000</v>
      </c>
      <c r="AB19" s="60">
        <f t="shared" ref="AB19:AB22" si="38">R19*$Y$1</f>
        <v>0</v>
      </c>
      <c r="AC19" s="61">
        <f t="shared" ref="AC19:AC22" si="39">S19*$Y$1</f>
        <v>0</v>
      </c>
      <c r="AD19" s="98">
        <f>SUM(Y19:AC19)</f>
        <v>392000000</v>
      </c>
    </row>
    <row r="20" spans="2:36" s="45" customFormat="1" x14ac:dyDescent="0.3">
      <c r="C20" s="297"/>
      <c r="D20" s="83"/>
      <c r="E20" s="83"/>
      <c r="F20" s="84"/>
      <c r="G20" s="83"/>
      <c r="H20" s="68"/>
      <c r="I20" s="68"/>
      <c r="J20" s="68"/>
      <c r="K20" s="68"/>
      <c r="L20" s="68"/>
      <c r="M20" s="73">
        <f>SUM(H20:K20)</f>
        <v>0</v>
      </c>
      <c r="N20" s="81"/>
      <c r="O20" s="57">
        <f t="shared" ref="O20:S22" si="40">H20*$N20</f>
        <v>0</v>
      </c>
      <c r="P20" s="57">
        <f t="shared" si="40"/>
        <v>0</v>
      </c>
      <c r="Q20" s="57">
        <f t="shared" si="40"/>
        <v>0</v>
      </c>
      <c r="R20" s="57">
        <f t="shared" si="40"/>
        <v>0</v>
      </c>
      <c r="S20" s="173">
        <f t="shared" si="40"/>
        <v>0</v>
      </c>
      <c r="T20" s="196">
        <f t="shared" ref="T20:T22" si="41">SUM(O20:S20)</f>
        <v>0</v>
      </c>
      <c r="U20" s="212">
        <f t="shared" si="34"/>
        <v>0</v>
      </c>
      <c r="V20" s="204">
        <f t="shared" si="34"/>
        <v>0</v>
      </c>
      <c r="W20" s="204">
        <f t="shared" si="34"/>
        <v>0</v>
      </c>
      <c r="X20" s="213">
        <f t="shared" si="34"/>
        <v>0</v>
      </c>
      <c r="Y20" s="60">
        <f t="shared" si="35"/>
        <v>0</v>
      </c>
      <c r="Z20" s="60">
        <f t="shared" si="36"/>
        <v>0</v>
      </c>
      <c r="AA20" s="60">
        <f t="shared" si="37"/>
        <v>0</v>
      </c>
      <c r="AB20" s="60">
        <f t="shared" si="38"/>
        <v>0</v>
      </c>
      <c r="AC20" s="61">
        <f t="shared" si="39"/>
        <v>0</v>
      </c>
      <c r="AD20" s="62">
        <f t="shared" ref="AD20:AD22" si="42">SUM(Y20:AC20)</f>
        <v>0</v>
      </c>
    </row>
    <row r="21" spans="2:36" s="45" customFormat="1" x14ac:dyDescent="0.3">
      <c r="C21" s="297"/>
      <c r="D21" s="83"/>
      <c r="E21" s="83"/>
      <c r="F21" s="84"/>
      <c r="G21" s="83"/>
      <c r="H21" s="68"/>
      <c r="I21" s="68"/>
      <c r="J21" s="68"/>
      <c r="K21" s="68"/>
      <c r="L21" s="68"/>
      <c r="M21" s="73">
        <f t="shared" ref="M21:M22" si="43">SUM(H21:K21)</f>
        <v>0</v>
      </c>
      <c r="N21" s="81"/>
      <c r="O21" s="57">
        <f t="shared" si="40"/>
        <v>0</v>
      </c>
      <c r="P21" s="57">
        <f t="shared" si="40"/>
        <v>0</v>
      </c>
      <c r="Q21" s="57">
        <f t="shared" si="40"/>
        <v>0</v>
      </c>
      <c r="R21" s="57">
        <f t="shared" si="40"/>
        <v>0</v>
      </c>
      <c r="S21" s="173">
        <f t="shared" si="40"/>
        <v>0</v>
      </c>
      <c r="T21" s="196">
        <f t="shared" si="41"/>
        <v>0</v>
      </c>
      <c r="U21" s="212">
        <f t="shared" si="34"/>
        <v>0</v>
      </c>
      <c r="V21" s="204">
        <f t="shared" si="34"/>
        <v>0</v>
      </c>
      <c r="W21" s="204">
        <f t="shared" si="34"/>
        <v>0</v>
      </c>
      <c r="X21" s="213">
        <f t="shared" si="34"/>
        <v>0</v>
      </c>
      <c r="Y21" s="60">
        <f t="shared" si="35"/>
        <v>0</v>
      </c>
      <c r="Z21" s="60">
        <f t="shared" si="36"/>
        <v>0</v>
      </c>
      <c r="AA21" s="60">
        <f t="shared" si="37"/>
        <v>0</v>
      </c>
      <c r="AB21" s="60">
        <f t="shared" si="38"/>
        <v>0</v>
      </c>
      <c r="AC21" s="61">
        <f t="shared" si="39"/>
        <v>0</v>
      </c>
      <c r="AD21" s="62">
        <f t="shared" si="42"/>
        <v>0</v>
      </c>
    </row>
    <row r="22" spans="2:36" s="45" customFormat="1" ht="15" thickBot="1" x14ac:dyDescent="0.35">
      <c r="C22" s="298"/>
      <c r="D22" s="85"/>
      <c r="E22" s="85"/>
      <c r="F22" s="86"/>
      <c r="G22" s="85"/>
      <c r="H22" s="69"/>
      <c r="I22" s="69"/>
      <c r="J22" s="69"/>
      <c r="K22" s="69"/>
      <c r="L22" s="69"/>
      <c r="M22" s="74">
        <f t="shared" si="43"/>
        <v>0</v>
      </c>
      <c r="N22" s="82"/>
      <c r="O22" s="58">
        <f t="shared" si="40"/>
        <v>0</v>
      </c>
      <c r="P22" s="58">
        <f t="shared" si="40"/>
        <v>0</v>
      </c>
      <c r="Q22" s="58">
        <f t="shared" si="40"/>
        <v>0</v>
      </c>
      <c r="R22" s="58">
        <f t="shared" si="40"/>
        <v>0</v>
      </c>
      <c r="S22" s="174">
        <f t="shared" si="40"/>
        <v>0</v>
      </c>
      <c r="T22" s="197">
        <f t="shared" si="41"/>
        <v>0</v>
      </c>
      <c r="U22" s="214">
        <f t="shared" si="34"/>
        <v>0</v>
      </c>
      <c r="V22" s="215">
        <f t="shared" si="34"/>
        <v>0</v>
      </c>
      <c r="W22" s="215">
        <f t="shared" si="34"/>
        <v>0</v>
      </c>
      <c r="X22" s="216">
        <f t="shared" si="34"/>
        <v>0</v>
      </c>
      <c r="Y22" s="64">
        <f t="shared" si="35"/>
        <v>0</v>
      </c>
      <c r="Z22" s="64">
        <f t="shared" si="36"/>
        <v>0</v>
      </c>
      <c r="AA22" s="64">
        <f t="shared" si="37"/>
        <v>0</v>
      </c>
      <c r="AB22" s="64">
        <f t="shared" si="38"/>
        <v>0</v>
      </c>
      <c r="AC22" s="65">
        <f t="shared" si="39"/>
        <v>0</v>
      </c>
      <c r="AD22" s="66">
        <f t="shared" si="42"/>
        <v>0</v>
      </c>
      <c r="AJ22" s="89"/>
    </row>
    <row r="23" spans="2:36" s="45" customFormat="1" ht="15" thickBot="1" x14ac:dyDescent="0.35">
      <c r="C23" s="46"/>
      <c r="D23" s="46"/>
      <c r="E23" s="46"/>
      <c r="F23" s="46"/>
      <c r="G23" s="46"/>
      <c r="H23" s="46"/>
      <c r="I23" s="46"/>
      <c r="J23" s="46"/>
      <c r="K23" s="46"/>
      <c r="L23" s="46"/>
      <c r="M23" s="46"/>
      <c r="N23" s="46"/>
      <c r="O23" s="46"/>
      <c r="P23" s="46"/>
      <c r="Q23" s="46"/>
      <c r="R23" s="46"/>
      <c r="S23" s="46"/>
      <c r="T23" s="46"/>
      <c r="U23" s="46"/>
      <c r="V23" s="46"/>
      <c r="W23" s="46"/>
      <c r="X23" s="46"/>
      <c r="Y23" s="50"/>
      <c r="Z23" s="51"/>
      <c r="AA23" s="51"/>
      <c r="AB23" s="51"/>
      <c r="AC23" s="51"/>
      <c r="AD23" s="51"/>
      <c r="AJ23" s="1"/>
    </row>
    <row r="24" spans="2:36" s="45" customFormat="1" ht="15" thickBot="1" x14ac:dyDescent="0.35">
      <c r="C24" s="47"/>
      <c r="D24" s="46"/>
      <c r="E24" s="46"/>
      <c r="F24" s="46"/>
      <c r="G24" s="46"/>
      <c r="H24" s="46"/>
      <c r="I24" s="46"/>
      <c r="J24" s="46"/>
      <c r="K24" s="46"/>
      <c r="L24" s="116"/>
      <c r="M24" s="117"/>
      <c r="N24" s="118" t="s">
        <v>109</v>
      </c>
      <c r="O24" s="112">
        <f>SUM(O19:O22)</f>
        <v>0</v>
      </c>
      <c r="P24" s="113">
        <f>SUM(P19:P22)</f>
        <v>400000</v>
      </c>
      <c r="Q24" s="113">
        <f>SUM(Q19:Q22)</f>
        <v>400000</v>
      </c>
      <c r="R24" s="113">
        <f>SUM(R19:R22)</f>
        <v>0</v>
      </c>
      <c r="S24" s="114">
        <f>SUM(S19:S22)</f>
        <v>0</v>
      </c>
      <c r="T24" s="79">
        <f>SUM(O24:S24)</f>
        <v>800000</v>
      </c>
      <c r="U24" s="203">
        <f t="shared" ref="U24:AC24" si="44">SUM(U19:U22)</f>
        <v>800000</v>
      </c>
      <c r="V24" s="205">
        <f t="shared" si="44"/>
        <v>0</v>
      </c>
      <c r="W24" s="205">
        <f t="shared" si="44"/>
        <v>0</v>
      </c>
      <c r="X24" s="206">
        <f t="shared" si="44"/>
        <v>0</v>
      </c>
      <c r="Y24" s="95">
        <f t="shared" si="44"/>
        <v>0</v>
      </c>
      <c r="Z24" s="96">
        <f t="shared" si="44"/>
        <v>196000000</v>
      </c>
      <c r="AA24" s="96">
        <f t="shared" si="44"/>
        <v>196000000</v>
      </c>
      <c r="AB24" s="96">
        <f t="shared" si="44"/>
        <v>0</v>
      </c>
      <c r="AC24" s="96">
        <f t="shared" si="44"/>
        <v>0</v>
      </c>
      <c r="AD24" s="100">
        <f>SUM(Y24:AC24)</f>
        <v>392000000</v>
      </c>
      <c r="AJ24" s="1"/>
    </row>
    <row r="25" spans="2:36" x14ac:dyDescent="0.3">
      <c r="C25" s="11"/>
      <c r="D25" s="2"/>
      <c r="E25" s="2"/>
      <c r="F25" s="2"/>
      <c r="G25" s="2"/>
      <c r="H25" s="2"/>
      <c r="I25" s="2"/>
      <c r="J25" s="2"/>
      <c r="K25" s="2"/>
      <c r="L25" s="2"/>
      <c r="M25" s="2"/>
      <c r="N25" s="36"/>
      <c r="O25" s="37"/>
      <c r="P25" s="37"/>
      <c r="Q25" s="37"/>
      <c r="R25" s="37"/>
      <c r="S25" s="37"/>
      <c r="T25" s="38"/>
      <c r="U25" s="38"/>
      <c r="V25" s="38"/>
      <c r="W25" s="38"/>
      <c r="X25" s="38"/>
      <c r="Y25" s="50"/>
      <c r="Z25" s="51"/>
      <c r="AA25" s="51"/>
      <c r="AB25" s="51"/>
      <c r="AC25" s="51"/>
      <c r="AD25" s="51">
        <f>AD24/$Y$1</f>
        <v>800000</v>
      </c>
    </row>
    <row r="26" spans="2:36" ht="15" thickBot="1" x14ac:dyDescent="0.35">
      <c r="C26" s="9"/>
      <c r="D26" s="2"/>
      <c r="E26" s="2"/>
      <c r="F26" s="2"/>
      <c r="G26" s="2"/>
      <c r="H26" s="2"/>
      <c r="I26" s="2"/>
      <c r="J26" s="2"/>
      <c r="K26" s="2"/>
      <c r="L26" s="2"/>
      <c r="M26" s="2"/>
      <c r="N26" s="36"/>
      <c r="O26" s="37"/>
      <c r="P26" s="37"/>
      <c r="Q26" s="37"/>
      <c r="R26" s="37"/>
      <c r="S26" s="37"/>
      <c r="T26" s="38"/>
      <c r="U26" s="38"/>
      <c r="V26" s="38"/>
      <c r="W26" s="38"/>
      <c r="X26" s="38"/>
      <c r="Y26" s="50"/>
      <c r="Z26" s="51"/>
      <c r="AA26" s="51"/>
      <c r="AB26" s="51"/>
      <c r="AC26" s="51"/>
      <c r="AD26" s="51"/>
    </row>
    <row r="27" spans="2:36" s="89" customFormat="1" ht="43.8" thickBot="1" x14ac:dyDescent="0.35">
      <c r="C27" s="94" t="s">
        <v>104</v>
      </c>
      <c r="D27" s="93" t="s">
        <v>7</v>
      </c>
      <c r="E27" s="93" t="str">
        <f>E18</f>
        <v>Fin.
AFD, EU, GCF, GVNT</v>
      </c>
      <c r="F27" s="93" t="str">
        <f>F18</f>
        <v>Durée de vie (an)</v>
      </c>
      <c r="G27" s="93" t="s">
        <v>34</v>
      </c>
      <c r="H27" s="90">
        <v>2021</v>
      </c>
      <c r="I27" s="90">
        <v>2022</v>
      </c>
      <c r="J27" s="90">
        <v>2023</v>
      </c>
      <c r="K27" s="90">
        <v>2024</v>
      </c>
      <c r="L27" s="90">
        <v>2025</v>
      </c>
      <c r="M27" s="87" t="s">
        <v>45</v>
      </c>
      <c r="N27" s="80" t="s">
        <v>46</v>
      </c>
      <c r="O27" s="91" t="s">
        <v>74</v>
      </c>
      <c r="P27" s="91" t="s">
        <v>48</v>
      </c>
      <c r="Q27" s="91" t="s">
        <v>75</v>
      </c>
      <c r="R27" s="91" t="s">
        <v>76</v>
      </c>
      <c r="S27" s="91" t="s">
        <v>77</v>
      </c>
      <c r="T27" s="207" t="s">
        <v>5</v>
      </c>
      <c r="U27" s="217"/>
      <c r="V27" s="218"/>
      <c r="W27" s="218"/>
      <c r="X27" s="219"/>
      <c r="Y27" s="208" t="s">
        <v>74</v>
      </c>
      <c r="Z27" s="92" t="s">
        <v>48</v>
      </c>
      <c r="AA27" s="92" t="s">
        <v>75</v>
      </c>
      <c r="AB27" s="92" t="s">
        <v>76</v>
      </c>
      <c r="AC27" s="97" t="s">
        <v>77</v>
      </c>
      <c r="AD27" s="99" t="s">
        <v>19</v>
      </c>
      <c r="AJ27" s="1"/>
    </row>
    <row r="28" spans="2:36" x14ac:dyDescent="0.3">
      <c r="B28" s="278" t="s">
        <v>238</v>
      </c>
      <c r="C28" s="299" t="s">
        <v>13</v>
      </c>
      <c r="D28" s="83" t="s">
        <v>159</v>
      </c>
      <c r="E28" s="83" t="s">
        <v>97</v>
      </c>
      <c r="F28" s="84">
        <v>10</v>
      </c>
      <c r="G28" s="83" t="s">
        <v>36</v>
      </c>
      <c r="H28" s="68">
        <v>0.5</v>
      </c>
      <c r="I28" s="68">
        <v>0.5</v>
      </c>
      <c r="J28" s="68"/>
      <c r="K28" s="68"/>
      <c r="L28" s="68"/>
      <c r="M28" s="73">
        <f>SUM(H28:L28)</f>
        <v>1</v>
      </c>
      <c r="N28" s="81">
        <v>700000</v>
      </c>
      <c r="O28" s="57">
        <f>H28*$N28</f>
        <v>350000</v>
      </c>
      <c r="P28" s="57">
        <f>I28*$N28</f>
        <v>350000</v>
      </c>
      <c r="Q28" s="57">
        <f>J28*$N28</f>
        <v>0</v>
      </c>
      <c r="R28" s="57">
        <f>K28*$N28</f>
        <v>0</v>
      </c>
      <c r="S28" s="57">
        <f>L28*$N28</f>
        <v>0</v>
      </c>
      <c r="T28" s="196">
        <f>SUM(O28:S28)</f>
        <v>700000</v>
      </c>
      <c r="U28" s="212">
        <f t="shared" ref="U28:X39" si="45">IF($E28=U$2,$T28,0)</f>
        <v>700000</v>
      </c>
      <c r="V28" s="204">
        <f t="shared" si="45"/>
        <v>0</v>
      </c>
      <c r="W28" s="204">
        <f t="shared" si="45"/>
        <v>0</v>
      </c>
      <c r="X28" s="213">
        <f t="shared" si="45"/>
        <v>0</v>
      </c>
      <c r="Y28" s="60">
        <f t="shared" ref="Y28:Y39" si="46">O28*$Y$1</f>
        <v>171500000</v>
      </c>
      <c r="Z28" s="60">
        <f t="shared" ref="Z28:Z39" si="47">P28*$Y$1</f>
        <v>171500000</v>
      </c>
      <c r="AA28" s="60">
        <f t="shared" ref="AA28:AA39" si="48">Q28*$Y$1</f>
        <v>0</v>
      </c>
      <c r="AB28" s="60">
        <f t="shared" ref="AB28:AB39" si="49">R28*$Y$1</f>
        <v>0</v>
      </c>
      <c r="AC28" s="61">
        <f t="shared" ref="AC28:AC39" si="50">S28*$Y$1</f>
        <v>0</v>
      </c>
      <c r="AD28" s="98">
        <f t="shared" ref="AD28:AD38" si="51">SUM(Y28:AC28)</f>
        <v>343000000</v>
      </c>
    </row>
    <row r="29" spans="2:36" ht="28.8" x14ac:dyDescent="0.3">
      <c r="B29" s="278" t="s">
        <v>239</v>
      </c>
      <c r="C29" s="295"/>
      <c r="D29" s="83" t="s">
        <v>161</v>
      </c>
      <c r="E29" s="83" t="s">
        <v>127</v>
      </c>
      <c r="F29" s="84">
        <v>10</v>
      </c>
      <c r="G29" s="83" t="s">
        <v>35</v>
      </c>
      <c r="H29" s="68">
        <v>1</v>
      </c>
      <c r="I29" s="68"/>
      <c r="J29" s="68"/>
      <c r="K29" s="68"/>
      <c r="L29" s="68"/>
      <c r="M29" s="73">
        <f t="shared" ref="M29:M39" si="52">SUM(H29:L29)</f>
        <v>1</v>
      </c>
      <c r="N29" s="81">
        <v>700000</v>
      </c>
      <c r="O29" s="57">
        <f t="shared" ref="O29:S39" si="53">H29*$N29</f>
        <v>700000</v>
      </c>
      <c r="P29" s="57">
        <f t="shared" si="53"/>
        <v>0</v>
      </c>
      <c r="Q29" s="57">
        <f t="shared" si="53"/>
        <v>0</v>
      </c>
      <c r="R29" s="57">
        <f t="shared" si="53"/>
        <v>0</v>
      </c>
      <c r="S29" s="57">
        <f t="shared" si="53"/>
        <v>0</v>
      </c>
      <c r="T29" s="196">
        <f t="shared" ref="T29:T39" si="54">SUM(O29:S29)</f>
        <v>700000</v>
      </c>
      <c r="U29" s="212">
        <f t="shared" si="45"/>
        <v>0</v>
      </c>
      <c r="V29" s="204">
        <f t="shared" si="45"/>
        <v>0</v>
      </c>
      <c r="W29" s="204">
        <f t="shared" si="45"/>
        <v>700000</v>
      </c>
      <c r="X29" s="213">
        <f t="shared" si="45"/>
        <v>0</v>
      </c>
      <c r="Y29" s="60">
        <f t="shared" si="46"/>
        <v>343000000</v>
      </c>
      <c r="Z29" s="60">
        <f t="shared" si="47"/>
        <v>0</v>
      </c>
      <c r="AA29" s="60">
        <f t="shared" si="48"/>
        <v>0</v>
      </c>
      <c r="AB29" s="60">
        <f t="shared" si="49"/>
        <v>0</v>
      </c>
      <c r="AC29" s="61">
        <f t="shared" si="50"/>
        <v>0</v>
      </c>
      <c r="AD29" s="98">
        <f t="shared" si="51"/>
        <v>343000000</v>
      </c>
    </row>
    <row r="30" spans="2:36" ht="28.8" x14ac:dyDescent="0.3">
      <c r="B30" s="278" t="s">
        <v>239</v>
      </c>
      <c r="C30" s="295"/>
      <c r="D30" s="83" t="s">
        <v>162</v>
      </c>
      <c r="E30" s="83" t="s">
        <v>127</v>
      </c>
      <c r="F30" s="84">
        <v>10</v>
      </c>
      <c r="G30" s="83" t="s">
        <v>35</v>
      </c>
      <c r="H30" s="68">
        <v>1</v>
      </c>
      <c r="I30" s="68"/>
      <c r="J30" s="68"/>
      <c r="K30" s="68"/>
      <c r="L30" s="68"/>
      <c r="M30" s="73">
        <f t="shared" si="52"/>
        <v>1</v>
      </c>
      <c r="N30" s="81">
        <v>700000</v>
      </c>
      <c r="O30" s="57">
        <f t="shared" si="53"/>
        <v>700000</v>
      </c>
      <c r="P30" s="57">
        <f t="shared" si="53"/>
        <v>0</v>
      </c>
      <c r="Q30" s="57">
        <f t="shared" si="53"/>
        <v>0</v>
      </c>
      <c r="R30" s="57">
        <f t="shared" si="53"/>
        <v>0</v>
      </c>
      <c r="S30" s="57">
        <f t="shared" si="53"/>
        <v>0</v>
      </c>
      <c r="T30" s="196">
        <f t="shared" si="54"/>
        <v>700000</v>
      </c>
      <c r="U30" s="212">
        <f t="shared" si="45"/>
        <v>0</v>
      </c>
      <c r="V30" s="204">
        <f t="shared" si="45"/>
        <v>0</v>
      </c>
      <c r="W30" s="204">
        <f t="shared" si="45"/>
        <v>700000</v>
      </c>
      <c r="X30" s="213">
        <f t="shared" si="45"/>
        <v>0</v>
      </c>
      <c r="Y30" s="60">
        <f t="shared" si="46"/>
        <v>343000000</v>
      </c>
      <c r="Z30" s="60">
        <f t="shared" si="47"/>
        <v>0</v>
      </c>
      <c r="AA30" s="60">
        <f t="shared" si="48"/>
        <v>0</v>
      </c>
      <c r="AB30" s="60">
        <f t="shared" si="49"/>
        <v>0</v>
      </c>
      <c r="AC30" s="61">
        <f t="shared" si="50"/>
        <v>0</v>
      </c>
      <c r="AD30" s="98">
        <f t="shared" si="51"/>
        <v>343000000</v>
      </c>
    </row>
    <row r="31" spans="2:36" x14ac:dyDescent="0.3">
      <c r="B31" s="278" t="s">
        <v>239</v>
      </c>
      <c r="C31" s="295"/>
      <c r="D31" s="83" t="s">
        <v>163</v>
      </c>
      <c r="E31" s="83" t="s">
        <v>127</v>
      </c>
      <c r="F31" s="84">
        <v>10</v>
      </c>
      <c r="G31" s="83" t="s">
        <v>35</v>
      </c>
      <c r="H31" s="68"/>
      <c r="I31" s="68">
        <v>1</v>
      </c>
      <c r="J31" s="68"/>
      <c r="K31" s="68"/>
      <c r="L31" s="68"/>
      <c r="M31" s="73">
        <f t="shared" si="52"/>
        <v>1</v>
      </c>
      <c r="N31" s="81">
        <v>700000</v>
      </c>
      <c r="O31" s="57">
        <f t="shared" si="53"/>
        <v>0</v>
      </c>
      <c r="P31" s="57">
        <f t="shared" si="53"/>
        <v>700000</v>
      </c>
      <c r="Q31" s="57">
        <f t="shared" si="53"/>
        <v>0</v>
      </c>
      <c r="R31" s="57">
        <f t="shared" si="53"/>
        <v>0</v>
      </c>
      <c r="S31" s="57">
        <f t="shared" si="53"/>
        <v>0</v>
      </c>
      <c r="T31" s="196">
        <f t="shared" si="54"/>
        <v>700000</v>
      </c>
      <c r="U31" s="212">
        <f t="shared" si="45"/>
        <v>0</v>
      </c>
      <c r="V31" s="204">
        <f t="shared" si="45"/>
        <v>0</v>
      </c>
      <c r="W31" s="204">
        <f t="shared" si="45"/>
        <v>700000</v>
      </c>
      <c r="X31" s="213">
        <f t="shared" si="45"/>
        <v>0</v>
      </c>
      <c r="Y31" s="60">
        <f t="shared" si="46"/>
        <v>0</v>
      </c>
      <c r="Z31" s="60">
        <f t="shared" si="47"/>
        <v>343000000</v>
      </c>
      <c r="AA31" s="60">
        <f t="shared" si="48"/>
        <v>0</v>
      </c>
      <c r="AB31" s="60">
        <f t="shared" si="49"/>
        <v>0</v>
      </c>
      <c r="AC31" s="61">
        <f t="shared" si="50"/>
        <v>0</v>
      </c>
      <c r="AD31" s="98">
        <f t="shared" si="51"/>
        <v>343000000</v>
      </c>
    </row>
    <row r="32" spans="2:36" x14ac:dyDescent="0.3">
      <c r="C32" s="295"/>
      <c r="D32" s="83"/>
      <c r="E32" s="83"/>
      <c r="F32" s="84"/>
      <c r="G32" s="83"/>
      <c r="H32" s="68"/>
      <c r="I32" s="68"/>
      <c r="J32" s="68"/>
      <c r="K32" s="68"/>
      <c r="L32" s="68"/>
      <c r="M32" s="73">
        <f t="shared" si="52"/>
        <v>0</v>
      </c>
      <c r="N32" s="81"/>
      <c r="O32" s="57">
        <f t="shared" si="53"/>
        <v>0</v>
      </c>
      <c r="P32" s="57">
        <f t="shared" si="53"/>
        <v>0</v>
      </c>
      <c r="Q32" s="57">
        <f t="shared" si="53"/>
        <v>0</v>
      </c>
      <c r="R32" s="57">
        <f t="shared" si="53"/>
        <v>0</v>
      </c>
      <c r="S32" s="57">
        <f t="shared" si="53"/>
        <v>0</v>
      </c>
      <c r="T32" s="196">
        <f t="shared" si="54"/>
        <v>0</v>
      </c>
      <c r="U32" s="212">
        <f t="shared" si="45"/>
        <v>0</v>
      </c>
      <c r="V32" s="204">
        <f t="shared" si="45"/>
        <v>0</v>
      </c>
      <c r="W32" s="204">
        <f t="shared" si="45"/>
        <v>0</v>
      </c>
      <c r="X32" s="213">
        <f t="shared" si="45"/>
        <v>0</v>
      </c>
      <c r="Y32" s="60">
        <f t="shared" si="46"/>
        <v>0</v>
      </c>
      <c r="Z32" s="60">
        <f t="shared" si="47"/>
        <v>0</v>
      </c>
      <c r="AA32" s="60">
        <f t="shared" si="48"/>
        <v>0</v>
      </c>
      <c r="AB32" s="60">
        <f t="shared" si="49"/>
        <v>0</v>
      </c>
      <c r="AC32" s="61">
        <f t="shared" si="50"/>
        <v>0</v>
      </c>
      <c r="AD32" s="98">
        <f t="shared" si="51"/>
        <v>0</v>
      </c>
    </row>
    <row r="33" spans="2:36" x14ac:dyDescent="0.3">
      <c r="C33" s="295"/>
      <c r="D33" s="83"/>
      <c r="E33" s="83"/>
      <c r="F33" s="84"/>
      <c r="G33" s="83"/>
      <c r="H33" s="68"/>
      <c r="I33" s="68"/>
      <c r="J33" s="68"/>
      <c r="K33" s="68"/>
      <c r="L33" s="68"/>
      <c r="M33" s="73">
        <f t="shared" si="52"/>
        <v>0</v>
      </c>
      <c r="N33" s="81"/>
      <c r="O33" s="57">
        <f t="shared" si="53"/>
        <v>0</v>
      </c>
      <c r="P33" s="57">
        <f t="shared" si="53"/>
        <v>0</v>
      </c>
      <c r="Q33" s="57">
        <f t="shared" si="53"/>
        <v>0</v>
      </c>
      <c r="R33" s="57">
        <f t="shared" si="53"/>
        <v>0</v>
      </c>
      <c r="S33" s="57">
        <f t="shared" si="53"/>
        <v>0</v>
      </c>
      <c r="T33" s="196">
        <f t="shared" si="54"/>
        <v>0</v>
      </c>
      <c r="U33" s="212">
        <f t="shared" si="45"/>
        <v>0</v>
      </c>
      <c r="V33" s="204">
        <f t="shared" si="45"/>
        <v>0</v>
      </c>
      <c r="W33" s="204">
        <f t="shared" si="45"/>
        <v>0</v>
      </c>
      <c r="X33" s="213">
        <f t="shared" si="45"/>
        <v>0</v>
      </c>
      <c r="Y33" s="60">
        <f t="shared" si="46"/>
        <v>0</v>
      </c>
      <c r="Z33" s="60">
        <f t="shared" si="47"/>
        <v>0</v>
      </c>
      <c r="AA33" s="60">
        <f t="shared" si="48"/>
        <v>0</v>
      </c>
      <c r="AB33" s="60">
        <f t="shared" si="49"/>
        <v>0</v>
      </c>
      <c r="AC33" s="61">
        <f t="shared" si="50"/>
        <v>0</v>
      </c>
      <c r="AD33" s="98">
        <f t="shared" si="51"/>
        <v>0</v>
      </c>
    </row>
    <row r="34" spans="2:36" x14ac:dyDescent="0.3">
      <c r="C34" s="295"/>
      <c r="D34" s="83"/>
      <c r="E34" s="83"/>
      <c r="F34" s="84"/>
      <c r="G34" s="83"/>
      <c r="H34" s="68"/>
      <c r="I34" s="68"/>
      <c r="J34" s="68"/>
      <c r="K34" s="68"/>
      <c r="L34" s="68"/>
      <c r="M34" s="73">
        <f t="shared" si="52"/>
        <v>0</v>
      </c>
      <c r="N34" s="81"/>
      <c r="O34" s="57">
        <f t="shared" si="53"/>
        <v>0</v>
      </c>
      <c r="P34" s="57">
        <f t="shared" si="53"/>
        <v>0</v>
      </c>
      <c r="Q34" s="57">
        <f t="shared" si="53"/>
        <v>0</v>
      </c>
      <c r="R34" s="57">
        <f t="shared" si="53"/>
        <v>0</v>
      </c>
      <c r="S34" s="57">
        <f t="shared" si="53"/>
        <v>0</v>
      </c>
      <c r="T34" s="196">
        <f t="shared" si="54"/>
        <v>0</v>
      </c>
      <c r="U34" s="212">
        <f t="shared" si="45"/>
        <v>0</v>
      </c>
      <c r="V34" s="204">
        <f t="shared" si="45"/>
        <v>0</v>
      </c>
      <c r="W34" s="204">
        <f t="shared" si="45"/>
        <v>0</v>
      </c>
      <c r="X34" s="213">
        <f t="shared" si="45"/>
        <v>0</v>
      </c>
      <c r="Y34" s="60">
        <f t="shared" si="46"/>
        <v>0</v>
      </c>
      <c r="Z34" s="60">
        <f t="shared" si="47"/>
        <v>0</v>
      </c>
      <c r="AA34" s="60">
        <f t="shared" si="48"/>
        <v>0</v>
      </c>
      <c r="AB34" s="60">
        <f t="shared" si="49"/>
        <v>0</v>
      </c>
      <c r="AC34" s="61">
        <f t="shared" si="50"/>
        <v>0</v>
      </c>
      <c r="AD34" s="98">
        <f t="shared" si="51"/>
        <v>0</v>
      </c>
    </row>
    <row r="35" spans="2:36" x14ac:dyDescent="0.3">
      <c r="C35" s="295"/>
      <c r="D35" s="83"/>
      <c r="E35" s="83"/>
      <c r="F35" s="84"/>
      <c r="G35" s="83"/>
      <c r="H35" s="68"/>
      <c r="I35" s="68"/>
      <c r="J35" s="68"/>
      <c r="K35" s="68"/>
      <c r="L35" s="68"/>
      <c r="M35" s="73">
        <f t="shared" si="52"/>
        <v>0</v>
      </c>
      <c r="N35" s="81"/>
      <c r="O35" s="57">
        <f t="shared" si="53"/>
        <v>0</v>
      </c>
      <c r="P35" s="57">
        <f t="shared" si="53"/>
        <v>0</v>
      </c>
      <c r="Q35" s="57">
        <f t="shared" si="53"/>
        <v>0</v>
      </c>
      <c r="R35" s="57">
        <f t="shared" si="53"/>
        <v>0</v>
      </c>
      <c r="S35" s="57">
        <f t="shared" si="53"/>
        <v>0</v>
      </c>
      <c r="T35" s="196">
        <f t="shared" si="54"/>
        <v>0</v>
      </c>
      <c r="U35" s="212">
        <f t="shared" si="45"/>
        <v>0</v>
      </c>
      <c r="V35" s="204">
        <f t="shared" si="45"/>
        <v>0</v>
      </c>
      <c r="W35" s="204">
        <f t="shared" si="45"/>
        <v>0</v>
      </c>
      <c r="X35" s="213">
        <f t="shared" si="45"/>
        <v>0</v>
      </c>
      <c r="Y35" s="60">
        <f t="shared" si="46"/>
        <v>0</v>
      </c>
      <c r="Z35" s="60">
        <f t="shared" si="47"/>
        <v>0</v>
      </c>
      <c r="AA35" s="60">
        <f t="shared" si="48"/>
        <v>0</v>
      </c>
      <c r="AB35" s="60">
        <f t="shared" si="49"/>
        <v>0</v>
      </c>
      <c r="AC35" s="61">
        <f t="shared" si="50"/>
        <v>0</v>
      </c>
      <c r="AD35" s="98">
        <f t="shared" si="51"/>
        <v>0</v>
      </c>
    </row>
    <row r="36" spans="2:36" x14ac:dyDescent="0.3">
      <c r="C36" s="295"/>
      <c r="D36" s="83"/>
      <c r="E36" s="83"/>
      <c r="F36" s="84"/>
      <c r="G36" s="83"/>
      <c r="H36" s="68"/>
      <c r="I36" s="68"/>
      <c r="J36" s="68"/>
      <c r="K36" s="68"/>
      <c r="L36" s="68"/>
      <c r="M36" s="73">
        <f t="shared" si="52"/>
        <v>0</v>
      </c>
      <c r="N36" s="81"/>
      <c r="O36" s="57">
        <f t="shared" si="53"/>
        <v>0</v>
      </c>
      <c r="P36" s="57">
        <f t="shared" si="53"/>
        <v>0</v>
      </c>
      <c r="Q36" s="57">
        <f t="shared" si="53"/>
        <v>0</v>
      </c>
      <c r="R36" s="57">
        <f t="shared" si="53"/>
        <v>0</v>
      </c>
      <c r="S36" s="57">
        <f t="shared" si="53"/>
        <v>0</v>
      </c>
      <c r="T36" s="196">
        <f t="shared" si="54"/>
        <v>0</v>
      </c>
      <c r="U36" s="212">
        <f t="shared" si="45"/>
        <v>0</v>
      </c>
      <c r="V36" s="204">
        <f t="shared" si="45"/>
        <v>0</v>
      </c>
      <c r="W36" s="204">
        <f t="shared" si="45"/>
        <v>0</v>
      </c>
      <c r="X36" s="213">
        <f t="shared" si="45"/>
        <v>0</v>
      </c>
      <c r="Y36" s="60">
        <f t="shared" si="46"/>
        <v>0</v>
      </c>
      <c r="Z36" s="60">
        <f t="shared" si="47"/>
        <v>0</v>
      </c>
      <c r="AA36" s="60">
        <f t="shared" si="48"/>
        <v>0</v>
      </c>
      <c r="AB36" s="60">
        <f t="shared" si="49"/>
        <v>0</v>
      </c>
      <c r="AC36" s="61">
        <f t="shared" si="50"/>
        <v>0</v>
      </c>
      <c r="AD36" s="98">
        <f t="shared" si="51"/>
        <v>0</v>
      </c>
      <c r="AJ36" s="45"/>
    </row>
    <row r="37" spans="2:36" x14ac:dyDescent="0.3">
      <c r="C37" s="295"/>
      <c r="D37" s="83"/>
      <c r="E37" s="83"/>
      <c r="F37" s="84"/>
      <c r="G37" s="83"/>
      <c r="H37" s="68"/>
      <c r="I37" s="68"/>
      <c r="J37" s="68"/>
      <c r="K37" s="68"/>
      <c r="L37" s="68"/>
      <c r="M37" s="73">
        <f t="shared" si="52"/>
        <v>0</v>
      </c>
      <c r="N37" s="81"/>
      <c r="O37" s="57">
        <f t="shared" si="53"/>
        <v>0</v>
      </c>
      <c r="P37" s="57">
        <f t="shared" si="53"/>
        <v>0</v>
      </c>
      <c r="Q37" s="57">
        <f t="shared" si="53"/>
        <v>0</v>
      </c>
      <c r="R37" s="57">
        <f t="shared" si="53"/>
        <v>0</v>
      </c>
      <c r="S37" s="57">
        <f t="shared" si="53"/>
        <v>0</v>
      </c>
      <c r="T37" s="196">
        <f t="shared" si="54"/>
        <v>0</v>
      </c>
      <c r="U37" s="212">
        <f t="shared" si="45"/>
        <v>0</v>
      </c>
      <c r="V37" s="204">
        <f t="shared" si="45"/>
        <v>0</v>
      </c>
      <c r="W37" s="204">
        <f t="shared" si="45"/>
        <v>0</v>
      </c>
      <c r="X37" s="213">
        <f t="shared" si="45"/>
        <v>0</v>
      </c>
      <c r="Y37" s="60">
        <f t="shared" si="46"/>
        <v>0</v>
      </c>
      <c r="Z37" s="60">
        <f t="shared" si="47"/>
        <v>0</v>
      </c>
      <c r="AA37" s="60">
        <f t="shared" si="48"/>
        <v>0</v>
      </c>
      <c r="AB37" s="60">
        <f t="shared" si="49"/>
        <v>0</v>
      </c>
      <c r="AC37" s="61">
        <f t="shared" si="50"/>
        <v>0</v>
      </c>
      <c r="AD37" s="98">
        <f t="shared" si="51"/>
        <v>0</v>
      </c>
    </row>
    <row r="38" spans="2:36" x14ac:dyDescent="0.3">
      <c r="C38" s="295"/>
      <c r="D38" s="83"/>
      <c r="E38" s="83"/>
      <c r="F38" s="84"/>
      <c r="G38" s="83"/>
      <c r="H38" s="68"/>
      <c r="I38" s="68"/>
      <c r="J38" s="68"/>
      <c r="K38" s="68"/>
      <c r="L38" s="68"/>
      <c r="M38" s="73">
        <f t="shared" si="52"/>
        <v>0</v>
      </c>
      <c r="N38" s="81"/>
      <c r="O38" s="57">
        <f t="shared" si="53"/>
        <v>0</v>
      </c>
      <c r="P38" s="57">
        <f t="shared" si="53"/>
        <v>0</v>
      </c>
      <c r="Q38" s="57">
        <f t="shared" si="53"/>
        <v>0</v>
      </c>
      <c r="R38" s="57">
        <f t="shared" si="53"/>
        <v>0</v>
      </c>
      <c r="S38" s="57">
        <f t="shared" si="53"/>
        <v>0</v>
      </c>
      <c r="T38" s="196">
        <f t="shared" si="54"/>
        <v>0</v>
      </c>
      <c r="U38" s="212">
        <f t="shared" si="45"/>
        <v>0</v>
      </c>
      <c r="V38" s="204">
        <f t="shared" si="45"/>
        <v>0</v>
      </c>
      <c r="W38" s="204">
        <f t="shared" si="45"/>
        <v>0</v>
      </c>
      <c r="X38" s="213">
        <f t="shared" si="45"/>
        <v>0</v>
      </c>
      <c r="Y38" s="60">
        <f t="shared" si="46"/>
        <v>0</v>
      </c>
      <c r="Z38" s="60">
        <f t="shared" si="47"/>
        <v>0</v>
      </c>
      <c r="AA38" s="60">
        <f t="shared" si="48"/>
        <v>0</v>
      </c>
      <c r="AB38" s="60">
        <f t="shared" si="49"/>
        <v>0</v>
      </c>
      <c r="AC38" s="61">
        <f t="shared" si="50"/>
        <v>0</v>
      </c>
      <c r="AD38" s="98">
        <f t="shared" si="51"/>
        <v>0</v>
      </c>
    </row>
    <row r="39" spans="2:36" ht="15" thickBot="1" x14ac:dyDescent="0.35">
      <c r="C39" s="296"/>
      <c r="D39" s="85"/>
      <c r="E39" s="85"/>
      <c r="F39" s="86"/>
      <c r="G39" s="85"/>
      <c r="H39" s="69"/>
      <c r="I39" s="69"/>
      <c r="J39" s="69"/>
      <c r="K39" s="69"/>
      <c r="L39" s="69"/>
      <c r="M39" s="74">
        <f t="shared" si="52"/>
        <v>0</v>
      </c>
      <c r="N39" s="82"/>
      <c r="O39" s="58">
        <f t="shared" si="53"/>
        <v>0</v>
      </c>
      <c r="P39" s="58">
        <f t="shared" si="53"/>
        <v>0</v>
      </c>
      <c r="Q39" s="58">
        <f t="shared" si="53"/>
        <v>0</v>
      </c>
      <c r="R39" s="58">
        <f t="shared" si="53"/>
        <v>0</v>
      </c>
      <c r="S39" s="58">
        <f t="shared" si="53"/>
        <v>0</v>
      </c>
      <c r="T39" s="197">
        <f t="shared" si="54"/>
        <v>0</v>
      </c>
      <c r="U39" s="214">
        <f t="shared" si="45"/>
        <v>0</v>
      </c>
      <c r="V39" s="215">
        <f t="shared" si="45"/>
        <v>0</v>
      </c>
      <c r="W39" s="215">
        <f t="shared" si="45"/>
        <v>0</v>
      </c>
      <c r="X39" s="216">
        <f t="shared" si="45"/>
        <v>0</v>
      </c>
      <c r="Y39" s="64">
        <f t="shared" si="46"/>
        <v>0</v>
      </c>
      <c r="Z39" s="64">
        <f t="shared" si="47"/>
        <v>0</v>
      </c>
      <c r="AA39" s="64">
        <f t="shared" si="48"/>
        <v>0</v>
      </c>
      <c r="AB39" s="64">
        <f t="shared" si="49"/>
        <v>0</v>
      </c>
      <c r="AC39" s="65">
        <f t="shared" si="50"/>
        <v>0</v>
      </c>
      <c r="AD39" s="66">
        <f>SUM(Y39:AC39)</f>
        <v>0</v>
      </c>
    </row>
    <row r="40" spans="2:36" ht="15" thickBot="1" x14ac:dyDescent="0.35">
      <c r="C40" s="9"/>
      <c r="D40" s="9"/>
      <c r="E40" s="9"/>
      <c r="F40" s="9"/>
      <c r="G40" s="9"/>
      <c r="H40" s="9"/>
      <c r="I40" s="9"/>
      <c r="J40" s="9"/>
      <c r="K40" s="9"/>
      <c r="L40" s="9"/>
      <c r="M40" s="9"/>
      <c r="N40" s="37"/>
      <c r="O40" s="37"/>
      <c r="P40" s="37"/>
      <c r="Q40" s="37"/>
      <c r="R40" s="37"/>
      <c r="S40" s="37"/>
      <c r="T40" s="37"/>
      <c r="U40" s="37"/>
      <c r="V40" s="37"/>
      <c r="W40" s="37"/>
      <c r="X40" s="37"/>
      <c r="Y40" s="50"/>
      <c r="Z40" s="51"/>
      <c r="AA40" s="51"/>
      <c r="AB40" s="51"/>
      <c r="AC40" s="51"/>
      <c r="AD40" s="51"/>
      <c r="AJ40" s="89"/>
    </row>
    <row r="41" spans="2:36" s="45" customFormat="1" ht="15" thickBot="1" x14ac:dyDescent="0.35">
      <c r="C41" s="47"/>
      <c r="D41" s="46"/>
      <c r="E41" s="46"/>
      <c r="F41" s="46"/>
      <c r="G41" s="46"/>
      <c r="H41" s="46"/>
      <c r="I41" s="46"/>
      <c r="J41" s="46"/>
      <c r="K41" s="46"/>
      <c r="L41" s="116"/>
      <c r="M41" s="117"/>
      <c r="N41" s="118" t="s">
        <v>110</v>
      </c>
      <c r="O41" s="112">
        <f>SUM(O28:O39)</f>
        <v>1750000</v>
      </c>
      <c r="P41" s="113">
        <f t="shared" ref="P41:S41" si="55">SUM(P28:P39)</f>
        <v>1050000</v>
      </c>
      <c r="Q41" s="113">
        <f t="shared" si="55"/>
        <v>0</v>
      </c>
      <c r="R41" s="113">
        <f t="shared" si="55"/>
        <v>0</v>
      </c>
      <c r="S41" s="114">
        <f t="shared" si="55"/>
        <v>0</v>
      </c>
      <c r="T41" s="79">
        <f>SUM(O41:S41)</f>
        <v>2800000</v>
      </c>
      <c r="U41" s="203">
        <f>SUM(U28:U39)</f>
        <v>700000</v>
      </c>
      <c r="V41" s="205">
        <f t="shared" ref="V41:X41" si="56">SUM(V28:V39)</f>
        <v>0</v>
      </c>
      <c r="W41" s="205">
        <f t="shared" si="56"/>
        <v>2100000</v>
      </c>
      <c r="X41" s="206">
        <f t="shared" si="56"/>
        <v>0</v>
      </c>
      <c r="Y41" s="95">
        <f>SUM(Y28:Y39)</f>
        <v>857500000</v>
      </c>
      <c r="Z41" s="96">
        <f t="shared" ref="Z41:AC41" si="57">SUM(Z28:Z39)</f>
        <v>514500000</v>
      </c>
      <c r="AA41" s="96">
        <f t="shared" si="57"/>
        <v>0</v>
      </c>
      <c r="AB41" s="96">
        <f t="shared" si="57"/>
        <v>0</v>
      </c>
      <c r="AC41" s="96">
        <f t="shared" si="57"/>
        <v>0</v>
      </c>
      <c r="AD41" s="100">
        <f>SUM(Y41:AC41)</f>
        <v>1372000000</v>
      </c>
      <c r="AJ41" s="1"/>
    </row>
    <row r="42" spans="2:36" x14ac:dyDescent="0.3">
      <c r="C42" s="9"/>
      <c r="D42" s="9"/>
      <c r="E42" s="9"/>
      <c r="F42" s="9"/>
      <c r="G42" s="9"/>
      <c r="H42" s="9"/>
      <c r="I42" s="9"/>
      <c r="J42" s="9"/>
      <c r="K42" s="9"/>
      <c r="L42" s="9"/>
      <c r="M42" s="9"/>
      <c r="N42" s="9"/>
      <c r="O42" s="3"/>
      <c r="P42" s="3"/>
      <c r="Q42" s="3"/>
      <c r="R42" s="3"/>
      <c r="S42" s="3"/>
      <c r="T42" s="12"/>
      <c r="U42" s="12"/>
      <c r="V42" s="12"/>
      <c r="W42" s="12"/>
      <c r="X42" s="12"/>
      <c r="Y42" s="50"/>
      <c r="Z42" s="51"/>
      <c r="AA42" s="51"/>
      <c r="AB42" s="51"/>
      <c r="AC42" s="51"/>
      <c r="AD42" s="51">
        <f>AD41/$Y$1</f>
        <v>2800000</v>
      </c>
    </row>
    <row r="43" spans="2:36" x14ac:dyDescent="0.3">
      <c r="C43" s="9"/>
      <c r="D43" s="9"/>
      <c r="E43" s="9"/>
      <c r="F43" s="9"/>
      <c r="G43" s="9"/>
      <c r="H43" s="9"/>
      <c r="I43" s="9"/>
      <c r="J43" s="9"/>
      <c r="K43" s="9"/>
      <c r="L43" s="9"/>
      <c r="M43" s="9"/>
      <c r="N43" s="9"/>
      <c r="O43" s="3"/>
      <c r="P43" s="3"/>
      <c r="Q43" s="3"/>
      <c r="R43" s="3"/>
      <c r="S43" s="3"/>
      <c r="T43" s="12"/>
      <c r="U43" s="12"/>
      <c r="V43" s="12"/>
      <c r="W43" s="12"/>
      <c r="X43" s="12"/>
      <c r="Y43" s="50"/>
      <c r="Z43" s="51"/>
      <c r="AA43" s="51"/>
      <c r="AB43" s="51"/>
      <c r="AC43" s="51"/>
      <c r="AD43" s="51"/>
    </row>
    <row r="44" spans="2:36" ht="15" thickBot="1" x14ac:dyDescent="0.35">
      <c r="C44" s="16"/>
      <c r="D44" s="9"/>
      <c r="E44" s="9"/>
      <c r="F44" s="9"/>
      <c r="G44" s="9"/>
      <c r="H44" s="9"/>
      <c r="I44" s="9"/>
      <c r="J44" s="5"/>
      <c r="K44" s="5"/>
      <c r="L44" s="5"/>
      <c r="M44" s="5"/>
      <c r="N44" s="4"/>
      <c r="O44" s="41"/>
      <c r="P44" s="41"/>
      <c r="Q44" s="41"/>
      <c r="R44" s="41"/>
      <c r="S44" s="41"/>
      <c r="T44" s="42"/>
      <c r="U44" s="42"/>
      <c r="V44" s="42"/>
      <c r="W44" s="42"/>
      <c r="X44" s="42"/>
      <c r="Y44" s="50"/>
      <c r="Z44" s="51"/>
      <c r="AA44" s="51"/>
      <c r="AB44" s="51"/>
      <c r="AC44" s="51"/>
      <c r="AD44" s="51"/>
    </row>
    <row r="45" spans="2:36" s="89" customFormat="1" ht="43.8" thickBot="1" x14ac:dyDescent="0.35">
      <c r="C45" s="94" t="s">
        <v>105</v>
      </c>
      <c r="D45" s="93" t="s">
        <v>7</v>
      </c>
      <c r="E45" s="93" t="str">
        <f>E18</f>
        <v>Fin.
AFD, EU, GCF, GVNT</v>
      </c>
      <c r="F45" s="93" t="str">
        <f>F18</f>
        <v>Durée de vie (an)</v>
      </c>
      <c r="G45" s="93" t="s">
        <v>34</v>
      </c>
      <c r="H45" s="90">
        <v>2021</v>
      </c>
      <c r="I45" s="90">
        <v>2022</v>
      </c>
      <c r="J45" s="90">
        <v>2023</v>
      </c>
      <c r="K45" s="90">
        <v>2024</v>
      </c>
      <c r="L45" s="90">
        <v>2025</v>
      </c>
      <c r="M45" s="87" t="s">
        <v>45</v>
      </c>
      <c r="N45" s="80" t="s">
        <v>46</v>
      </c>
      <c r="O45" s="91" t="s">
        <v>9</v>
      </c>
      <c r="P45" s="91" t="s">
        <v>10</v>
      </c>
      <c r="Q45" s="91" t="s">
        <v>11</v>
      </c>
      <c r="R45" s="91" t="s">
        <v>12</v>
      </c>
      <c r="S45" s="91" t="s">
        <v>48</v>
      </c>
      <c r="T45" s="207" t="s">
        <v>29</v>
      </c>
      <c r="U45" s="217"/>
      <c r="V45" s="218"/>
      <c r="W45" s="218"/>
      <c r="X45" s="219"/>
      <c r="Y45" s="208" t="s">
        <v>74</v>
      </c>
      <c r="Z45" s="92" t="s">
        <v>48</v>
      </c>
      <c r="AA45" s="92" t="s">
        <v>75</v>
      </c>
      <c r="AB45" s="92" t="s">
        <v>76</v>
      </c>
      <c r="AC45" s="97" t="s">
        <v>77</v>
      </c>
      <c r="AD45" s="99" t="s">
        <v>29</v>
      </c>
      <c r="AJ45" s="1"/>
    </row>
    <row r="46" spans="2:36" x14ac:dyDescent="0.3">
      <c r="B46" s="278" t="s">
        <v>246</v>
      </c>
      <c r="C46" s="299"/>
      <c r="D46" s="83" t="s">
        <v>268</v>
      </c>
      <c r="E46" s="83" t="s">
        <v>127</v>
      </c>
      <c r="F46" s="84"/>
      <c r="G46" s="83"/>
      <c r="H46" s="68"/>
      <c r="I46" s="68"/>
      <c r="J46" s="68"/>
      <c r="K46" s="68">
        <v>1</v>
      </c>
      <c r="L46" s="68"/>
      <c r="M46" s="73">
        <f t="shared" ref="M46:M51" si="58">SUM(H46:L46)</f>
        <v>1</v>
      </c>
      <c r="N46" s="81">
        <v>300000</v>
      </c>
      <c r="O46" s="57">
        <f>H46*$N46</f>
        <v>0</v>
      </c>
      <c r="P46" s="57">
        <f>I46*$N46</f>
        <v>0</v>
      </c>
      <c r="Q46" s="57">
        <f>J46*$N46</f>
        <v>0</v>
      </c>
      <c r="R46" s="57">
        <f>K46*$N46</f>
        <v>300000</v>
      </c>
      <c r="S46" s="57">
        <f>L46*$N46</f>
        <v>0</v>
      </c>
      <c r="T46" s="196">
        <f>SUM(O46:S46)</f>
        <v>300000</v>
      </c>
      <c r="U46" s="212">
        <f t="shared" ref="U46:X52" si="59">IF($E46=U$2,$T46,0)</f>
        <v>0</v>
      </c>
      <c r="V46" s="204">
        <f t="shared" si="59"/>
        <v>0</v>
      </c>
      <c r="W46" s="204">
        <f t="shared" si="59"/>
        <v>300000</v>
      </c>
      <c r="X46" s="213">
        <f t="shared" si="59"/>
        <v>0</v>
      </c>
      <c r="Y46" s="60">
        <f t="shared" ref="Y46:AC52" si="60">O46*$Y$1</f>
        <v>0</v>
      </c>
      <c r="Z46" s="60">
        <f t="shared" si="60"/>
        <v>0</v>
      </c>
      <c r="AA46" s="60">
        <f t="shared" si="60"/>
        <v>0</v>
      </c>
      <c r="AB46" s="60">
        <f t="shared" si="60"/>
        <v>147000000</v>
      </c>
      <c r="AC46" s="61">
        <f t="shared" si="60"/>
        <v>0</v>
      </c>
      <c r="AD46" s="98">
        <f t="shared" ref="AD46:AD52" si="61">SUM(Y46:AC46)</f>
        <v>147000000</v>
      </c>
    </row>
    <row r="47" spans="2:36" x14ac:dyDescent="0.3">
      <c r="C47" s="295"/>
      <c r="D47" s="101"/>
      <c r="E47" s="101"/>
      <c r="F47" s="102"/>
      <c r="G47" s="101"/>
      <c r="H47" s="103"/>
      <c r="I47" s="103"/>
      <c r="J47" s="103"/>
      <c r="K47" s="103"/>
      <c r="L47" s="103"/>
      <c r="M47" s="104">
        <f t="shared" si="58"/>
        <v>0</v>
      </c>
      <c r="N47" s="105">
        <v>15000</v>
      </c>
      <c r="O47" s="106">
        <f t="shared" ref="O47:S52" si="62">H47*$N47</f>
        <v>0</v>
      </c>
      <c r="P47" s="106">
        <f t="shared" si="62"/>
        <v>0</v>
      </c>
      <c r="Q47" s="106">
        <f t="shared" si="62"/>
        <v>0</v>
      </c>
      <c r="R47" s="106">
        <f t="shared" si="62"/>
        <v>0</v>
      </c>
      <c r="S47" s="106">
        <f t="shared" si="62"/>
        <v>0</v>
      </c>
      <c r="T47" s="199">
        <f t="shared" ref="T47:T52" si="63">SUM(O47:S47)</f>
        <v>0</v>
      </c>
      <c r="U47" s="212">
        <f t="shared" si="59"/>
        <v>0</v>
      </c>
      <c r="V47" s="204">
        <f t="shared" si="59"/>
        <v>0</v>
      </c>
      <c r="W47" s="204">
        <f t="shared" si="59"/>
        <v>0</v>
      </c>
      <c r="X47" s="213">
        <f t="shared" si="59"/>
        <v>0</v>
      </c>
      <c r="Y47" s="110">
        <f t="shared" si="60"/>
        <v>0</v>
      </c>
      <c r="Z47" s="110">
        <f t="shared" si="60"/>
        <v>0</v>
      </c>
      <c r="AA47" s="110">
        <f t="shared" si="60"/>
        <v>0</v>
      </c>
      <c r="AB47" s="110">
        <f t="shared" si="60"/>
        <v>0</v>
      </c>
      <c r="AC47" s="111">
        <f t="shared" si="60"/>
        <v>0</v>
      </c>
      <c r="AD47" s="108">
        <f t="shared" si="61"/>
        <v>0</v>
      </c>
    </row>
    <row r="48" spans="2:36" x14ac:dyDescent="0.3">
      <c r="C48" s="295"/>
      <c r="D48" s="101"/>
      <c r="E48" s="101"/>
      <c r="F48" s="102"/>
      <c r="G48" s="101"/>
      <c r="H48" s="103"/>
      <c r="I48" s="103"/>
      <c r="J48" s="103"/>
      <c r="K48" s="103"/>
      <c r="L48" s="103"/>
      <c r="M48" s="104">
        <f t="shared" si="58"/>
        <v>0</v>
      </c>
      <c r="N48" s="105">
        <v>5000</v>
      </c>
      <c r="O48" s="106">
        <f t="shared" si="62"/>
        <v>0</v>
      </c>
      <c r="P48" s="106">
        <f t="shared" si="62"/>
        <v>0</v>
      </c>
      <c r="Q48" s="106">
        <f t="shared" si="62"/>
        <v>0</v>
      </c>
      <c r="R48" s="106">
        <f t="shared" si="62"/>
        <v>0</v>
      </c>
      <c r="S48" s="106">
        <f t="shared" si="62"/>
        <v>0</v>
      </c>
      <c r="T48" s="199">
        <f t="shared" si="63"/>
        <v>0</v>
      </c>
      <c r="U48" s="212">
        <f t="shared" si="59"/>
        <v>0</v>
      </c>
      <c r="V48" s="204">
        <f t="shared" si="59"/>
        <v>0</v>
      </c>
      <c r="W48" s="204">
        <f t="shared" si="59"/>
        <v>0</v>
      </c>
      <c r="X48" s="213">
        <f t="shared" si="59"/>
        <v>0</v>
      </c>
      <c r="Y48" s="110">
        <f t="shared" si="60"/>
        <v>0</v>
      </c>
      <c r="Z48" s="110">
        <f t="shared" si="60"/>
        <v>0</v>
      </c>
      <c r="AA48" s="110">
        <f t="shared" si="60"/>
        <v>0</v>
      </c>
      <c r="AB48" s="110">
        <f t="shared" si="60"/>
        <v>0</v>
      </c>
      <c r="AC48" s="111">
        <f t="shared" si="60"/>
        <v>0</v>
      </c>
      <c r="AD48" s="108">
        <f t="shared" si="61"/>
        <v>0</v>
      </c>
    </row>
    <row r="49" spans="2:36" x14ac:dyDescent="0.3">
      <c r="C49" s="295"/>
      <c r="D49" s="101"/>
      <c r="E49" s="101"/>
      <c r="F49" s="102"/>
      <c r="G49" s="101"/>
      <c r="H49" s="103"/>
      <c r="I49" s="103"/>
      <c r="J49" s="103"/>
      <c r="K49" s="103"/>
      <c r="L49" s="103"/>
      <c r="M49" s="104">
        <f t="shared" si="58"/>
        <v>0</v>
      </c>
      <c r="N49" s="105">
        <v>20000</v>
      </c>
      <c r="O49" s="106">
        <f t="shared" si="62"/>
        <v>0</v>
      </c>
      <c r="P49" s="106">
        <f t="shared" si="62"/>
        <v>0</v>
      </c>
      <c r="Q49" s="106">
        <f t="shared" si="62"/>
        <v>0</v>
      </c>
      <c r="R49" s="106">
        <f t="shared" si="62"/>
        <v>0</v>
      </c>
      <c r="S49" s="106">
        <f t="shared" si="62"/>
        <v>0</v>
      </c>
      <c r="T49" s="199">
        <f t="shared" si="63"/>
        <v>0</v>
      </c>
      <c r="U49" s="212">
        <f t="shared" si="59"/>
        <v>0</v>
      </c>
      <c r="V49" s="204">
        <f t="shared" si="59"/>
        <v>0</v>
      </c>
      <c r="W49" s="204">
        <f t="shared" si="59"/>
        <v>0</v>
      </c>
      <c r="X49" s="213">
        <f t="shared" si="59"/>
        <v>0</v>
      </c>
      <c r="Y49" s="110">
        <f t="shared" si="60"/>
        <v>0</v>
      </c>
      <c r="Z49" s="110">
        <f t="shared" si="60"/>
        <v>0</v>
      </c>
      <c r="AA49" s="110">
        <f t="shared" si="60"/>
        <v>0</v>
      </c>
      <c r="AB49" s="110">
        <f t="shared" si="60"/>
        <v>0</v>
      </c>
      <c r="AC49" s="111">
        <f t="shared" si="60"/>
        <v>0</v>
      </c>
      <c r="AD49" s="108">
        <f t="shared" si="61"/>
        <v>0</v>
      </c>
      <c r="AJ49" s="45"/>
    </row>
    <row r="50" spans="2:36" x14ac:dyDescent="0.3">
      <c r="C50" s="295"/>
      <c r="D50" s="101"/>
      <c r="E50" s="101"/>
      <c r="F50" s="102"/>
      <c r="G50" s="101"/>
      <c r="H50" s="103"/>
      <c r="I50" s="103"/>
      <c r="J50" s="103"/>
      <c r="K50" s="103"/>
      <c r="L50" s="103"/>
      <c r="M50" s="104">
        <f t="shared" si="58"/>
        <v>0</v>
      </c>
      <c r="N50" s="105">
        <v>300000</v>
      </c>
      <c r="O50" s="106">
        <f t="shared" si="62"/>
        <v>0</v>
      </c>
      <c r="P50" s="106">
        <f t="shared" si="62"/>
        <v>0</v>
      </c>
      <c r="Q50" s="106">
        <f t="shared" si="62"/>
        <v>0</v>
      </c>
      <c r="R50" s="106">
        <f t="shared" si="62"/>
        <v>0</v>
      </c>
      <c r="S50" s="106">
        <f t="shared" si="62"/>
        <v>0</v>
      </c>
      <c r="T50" s="199">
        <f t="shared" si="63"/>
        <v>0</v>
      </c>
      <c r="U50" s="212">
        <f t="shared" si="59"/>
        <v>0</v>
      </c>
      <c r="V50" s="204">
        <f t="shared" si="59"/>
        <v>0</v>
      </c>
      <c r="W50" s="204">
        <f t="shared" si="59"/>
        <v>0</v>
      </c>
      <c r="X50" s="213">
        <f t="shared" si="59"/>
        <v>0</v>
      </c>
      <c r="Y50" s="110">
        <f t="shared" si="60"/>
        <v>0</v>
      </c>
      <c r="Z50" s="110">
        <f t="shared" si="60"/>
        <v>0</v>
      </c>
      <c r="AA50" s="110">
        <f t="shared" si="60"/>
        <v>0</v>
      </c>
      <c r="AB50" s="110">
        <f t="shared" si="60"/>
        <v>0</v>
      </c>
      <c r="AC50" s="111">
        <f t="shared" si="60"/>
        <v>0</v>
      </c>
      <c r="AD50" s="108">
        <f t="shared" si="61"/>
        <v>0</v>
      </c>
      <c r="AJ50" s="2"/>
    </row>
    <row r="51" spans="2:36" x14ac:dyDescent="0.3">
      <c r="C51" s="295"/>
      <c r="D51" s="101"/>
      <c r="E51" s="101"/>
      <c r="F51" s="102"/>
      <c r="G51" s="101"/>
      <c r="H51" s="103"/>
      <c r="I51" s="103"/>
      <c r="J51" s="103"/>
      <c r="K51" s="103"/>
      <c r="L51" s="103"/>
      <c r="M51" s="104">
        <f t="shared" si="58"/>
        <v>0</v>
      </c>
      <c r="N51" s="105">
        <v>300000</v>
      </c>
      <c r="O51" s="106">
        <f t="shared" si="62"/>
        <v>0</v>
      </c>
      <c r="P51" s="106">
        <f t="shared" si="62"/>
        <v>0</v>
      </c>
      <c r="Q51" s="106">
        <f t="shared" si="62"/>
        <v>0</v>
      </c>
      <c r="R51" s="106">
        <f t="shared" si="62"/>
        <v>0</v>
      </c>
      <c r="S51" s="106">
        <f t="shared" si="62"/>
        <v>0</v>
      </c>
      <c r="T51" s="199">
        <f t="shared" si="63"/>
        <v>0</v>
      </c>
      <c r="U51" s="212">
        <f t="shared" si="59"/>
        <v>0</v>
      </c>
      <c r="V51" s="204">
        <f t="shared" si="59"/>
        <v>0</v>
      </c>
      <c r="W51" s="204">
        <f t="shared" si="59"/>
        <v>0</v>
      </c>
      <c r="X51" s="213">
        <f t="shared" si="59"/>
        <v>0</v>
      </c>
      <c r="Y51" s="110">
        <f t="shared" si="60"/>
        <v>0</v>
      </c>
      <c r="Z51" s="110">
        <f t="shared" si="60"/>
        <v>0</v>
      </c>
      <c r="AA51" s="110">
        <f t="shared" si="60"/>
        <v>0</v>
      </c>
      <c r="AB51" s="110">
        <f t="shared" si="60"/>
        <v>0</v>
      </c>
      <c r="AC51" s="111">
        <f t="shared" si="60"/>
        <v>0</v>
      </c>
      <c r="AD51" s="108">
        <f t="shared" si="61"/>
        <v>0</v>
      </c>
    </row>
    <row r="52" spans="2:36" ht="15" thickBot="1" x14ac:dyDescent="0.35">
      <c r="C52" s="296"/>
      <c r="D52" s="85"/>
      <c r="E52" s="85"/>
      <c r="F52" s="86"/>
      <c r="G52" s="85"/>
      <c r="H52" s="69"/>
      <c r="I52" s="69"/>
      <c r="J52" s="69"/>
      <c r="K52" s="69"/>
      <c r="L52" s="69"/>
      <c r="M52" s="74">
        <f>SUM(H52:L52)</f>
        <v>0</v>
      </c>
      <c r="N52" s="82">
        <v>300000</v>
      </c>
      <c r="O52" s="58">
        <f t="shared" si="62"/>
        <v>0</v>
      </c>
      <c r="P52" s="58">
        <f t="shared" si="62"/>
        <v>0</v>
      </c>
      <c r="Q52" s="58">
        <f t="shared" si="62"/>
        <v>0</v>
      </c>
      <c r="R52" s="58">
        <f t="shared" si="62"/>
        <v>0</v>
      </c>
      <c r="S52" s="58">
        <f t="shared" si="62"/>
        <v>0</v>
      </c>
      <c r="T52" s="197">
        <f t="shared" si="63"/>
        <v>0</v>
      </c>
      <c r="U52" s="214">
        <f t="shared" si="59"/>
        <v>0</v>
      </c>
      <c r="V52" s="215">
        <f t="shared" si="59"/>
        <v>0</v>
      </c>
      <c r="W52" s="215">
        <f t="shared" si="59"/>
        <v>0</v>
      </c>
      <c r="X52" s="216">
        <f t="shared" si="59"/>
        <v>0</v>
      </c>
      <c r="Y52" s="64">
        <f t="shared" si="60"/>
        <v>0</v>
      </c>
      <c r="Z52" s="64">
        <f t="shared" si="60"/>
        <v>0</v>
      </c>
      <c r="AA52" s="64">
        <f t="shared" si="60"/>
        <v>0</v>
      </c>
      <c r="AB52" s="64">
        <f t="shared" si="60"/>
        <v>0</v>
      </c>
      <c r="AC52" s="65">
        <f t="shared" si="60"/>
        <v>0</v>
      </c>
      <c r="AD52" s="66">
        <f t="shared" si="61"/>
        <v>0</v>
      </c>
      <c r="AJ52" s="89"/>
    </row>
    <row r="53" spans="2:36" ht="15" thickBot="1" x14ac:dyDescent="0.35">
      <c r="C53" s="16"/>
      <c r="D53" s="9"/>
      <c r="E53" s="9"/>
      <c r="F53" s="9"/>
      <c r="G53" s="9"/>
      <c r="H53" s="9"/>
      <c r="I53" s="9"/>
      <c r="J53" s="5"/>
      <c r="K53" s="5"/>
      <c r="L53" s="5"/>
      <c r="M53" s="5"/>
      <c r="N53" s="4"/>
      <c r="O53" s="39"/>
      <c r="P53" s="39"/>
      <c r="Q53" s="40"/>
      <c r="R53" s="40"/>
      <c r="S53" s="40"/>
      <c r="T53" s="41"/>
      <c r="U53" s="41"/>
      <c r="V53" s="41"/>
      <c r="W53" s="41"/>
      <c r="X53" s="41"/>
      <c r="Y53" s="50"/>
      <c r="Z53" s="51"/>
      <c r="AA53" s="51"/>
      <c r="AB53" s="51"/>
      <c r="AC53" s="51"/>
      <c r="AD53" s="51"/>
    </row>
    <row r="54" spans="2:36" s="45" customFormat="1" ht="15" thickBot="1" x14ac:dyDescent="0.35">
      <c r="C54" s="47"/>
      <c r="D54" s="46"/>
      <c r="E54" s="46"/>
      <c r="F54" s="46"/>
      <c r="G54" s="46"/>
      <c r="H54" s="46"/>
      <c r="I54" s="46"/>
      <c r="J54" s="46"/>
      <c r="K54" s="46"/>
      <c r="L54" s="116"/>
      <c r="M54" s="117"/>
      <c r="N54" s="118" t="s">
        <v>112</v>
      </c>
      <c r="O54" s="112">
        <f>SUM(O46:O52)</f>
        <v>0</v>
      </c>
      <c r="P54" s="113">
        <f>SUM(P46:P52)</f>
        <v>0</v>
      </c>
      <c r="Q54" s="113">
        <f>SUM(Q46:Q52)</f>
        <v>0</v>
      </c>
      <c r="R54" s="113">
        <f>SUM(R46:R52)</f>
        <v>300000</v>
      </c>
      <c r="S54" s="114">
        <f>SUM(S46:S52)</f>
        <v>0</v>
      </c>
      <c r="T54" s="79">
        <f>SUM(O54:S54)</f>
        <v>300000</v>
      </c>
      <c r="U54" s="203">
        <f>SUM(U46:U52)</f>
        <v>0</v>
      </c>
      <c r="V54" s="205">
        <f t="shared" ref="V54:X54" si="64">SUM(V46:V52)</f>
        <v>0</v>
      </c>
      <c r="W54" s="205">
        <f t="shared" si="64"/>
        <v>300000</v>
      </c>
      <c r="X54" s="206">
        <f t="shared" si="64"/>
        <v>0</v>
      </c>
      <c r="Y54" s="95">
        <f>SUM(Y46:Y52)</f>
        <v>0</v>
      </c>
      <c r="Z54" s="96">
        <f t="shared" ref="Z54:AC54" si="65">SUM(Z46:Z52)</f>
        <v>0</v>
      </c>
      <c r="AA54" s="96">
        <f t="shared" si="65"/>
        <v>0</v>
      </c>
      <c r="AB54" s="96">
        <f t="shared" si="65"/>
        <v>147000000</v>
      </c>
      <c r="AC54" s="96">
        <f t="shared" si="65"/>
        <v>0</v>
      </c>
      <c r="AD54" s="100">
        <f>SUM(Y54:AC54)</f>
        <v>147000000</v>
      </c>
      <c r="AJ54" s="1"/>
    </row>
    <row r="55" spans="2:36" s="2" customFormat="1" x14ac:dyDescent="0.3">
      <c r="C55" s="16"/>
      <c r="D55" s="9"/>
      <c r="E55" s="9"/>
      <c r="F55" s="9"/>
      <c r="G55" s="9"/>
      <c r="H55" s="9"/>
      <c r="I55" s="9"/>
      <c r="J55" s="5"/>
      <c r="K55" s="5"/>
      <c r="L55" s="5"/>
      <c r="M55" s="5"/>
      <c r="N55" s="4"/>
      <c r="O55" s="41"/>
      <c r="P55" s="41"/>
      <c r="Q55" s="41"/>
      <c r="R55" s="41"/>
      <c r="S55" s="41"/>
      <c r="T55" s="42"/>
      <c r="U55" s="42"/>
      <c r="V55" s="42"/>
      <c r="W55" s="42"/>
      <c r="X55" s="42"/>
      <c r="Y55" s="53"/>
      <c r="Z55" s="53"/>
      <c r="AA55" s="53"/>
      <c r="AB55" s="53"/>
      <c r="AC55" s="53"/>
      <c r="AD55" s="51">
        <f>AD54/$Y$1</f>
        <v>300000</v>
      </c>
      <c r="AJ55" s="1"/>
    </row>
    <row r="56" spans="2:36" ht="15" thickBot="1" x14ac:dyDescent="0.35">
      <c r="C56" s="16"/>
      <c r="D56" s="9"/>
      <c r="E56" s="9"/>
      <c r="F56" s="9"/>
      <c r="G56" s="9"/>
      <c r="H56" s="9"/>
      <c r="I56" s="9"/>
      <c r="J56" s="5"/>
      <c r="K56" s="5"/>
      <c r="L56" s="5"/>
      <c r="M56" s="5"/>
      <c r="N56" s="4"/>
      <c r="O56" s="41"/>
      <c r="P56" s="41"/>
      <c r="Q56" s="41"/>
      <c r="R56" s="41"/>
      <c r="S56" s="41"/>
      <c r="T56" s="42"/>
      <c r="U56" s="42"/>
      <c r="V56" s="42"/>
      <c r="W56" s="42"/>
      <c r="X56" s="42"/>
      <c r="Y56" s="50"/>
      <c r="Z56" s="51"/>
      <c r="AA56" s="51"/>
      <c r="AB56" s="51"/>
      <c r="AC56" s="51"/>
      <c r="AD56" s="51"/>
    </row>
    <row r="57" spans="2:36" s="89" customFormat="1" ht="43.8" thickBot="1" x14ac:dyDescent="0.35">
      <c r="C57" s="94" t="s">
        <v>105</v>
      </c>
      <c r="D57" s="93" t="s">
        <v>7</v>
      </c>
      <c r="E57" s="93" t="str">
        <f>E18</f>
        <v>Fin.
AFD, EU, GCF, GVNT</v>
      </c>
      <c r="F57" s="93" t="str">
        <f>F18</f>
        <v>Durée de vie (an)</v>
      </c>
      <c r="G57" s="93" t="s">
        <v>34</v>
      </c>
      <c r="H57" s="90">
        <v>2021</v>
      </c>
      <c r="I57" s="90">
        <v>2022</v>
      </c>
      <c r="J57" s="90">
        <v>2023</v>
      </c>
      <c r="K57" s="90">
        <v>2024</v>
      </c>
      <c r="L57" s="90">
        <v>2025</v>
      </c>
      <c r="M57" s="87" t="s">
        <v>45</v>
      </c>
      <c r="N57" s="80" t="s">
        <v>46</v>
      </c>
      <c r="O57" s="91" t="s">
        <v>9</v>
      </c>
      <c r="P57" s="91" t="s">
        <v>10</v>
      </c>
      <c r="Q57" s="91" t="s">
        <v>11</v>
      </c>
      <c r="R57" s="91" t="s">
        <v>12</v>
      </c>
      <c r="S57" s="91" t="s">
        <v>48</v>
      </c>
      <c r="T57" s="207" t="s">
        <v>29</v>
      </c>
      <c r="U57" s="217"/>
      <c r="V57" s="218"/>
      <c r="W57" s="218"/>
      <c r="X57" s="219"/>
      <c r="Y57" s="208" t="s">
        <v>74</v>
      </c>
      <c r="Z57" s="92" t="s">
        <v>48</v>
      </c>
      <c r="AA57" s="92" t="s">
        <v>75</v>
      </c>
      <c r="AB57" s="92" t="s">
        <v>76</v>
      </c>
      <c r="AC57" s="97" t="s">
        <v>77</v>
      </c>
      <c r="AD57" s="99" t="s">
        <v>29</v>
      </c>
      <c r="AJ57" s="1"/>
    </row>
    <row r="58" spans="2:36" ht="28.8" x14ac:dyDescent="0.3">
      <c r="B58" s="278" t="s">
        <v>241</v>
      </c>
      <c r="C58" s="299" t="s">
        <v>50</v>
      </c>
      <c r="D58" s="83" t="s">
        <v>164</v>
      </c>
      <c r="E58" s="83" t="s">
        <v>127</v>
      </c>
      <c r="F58" s="84"/>
      <c r="G58" s="83"/>
      <c r="H58" s="68">
        <v>0.3</v>
      </c>
      <c r="I58" s="68">
        <v>0.4</v>
      </c>
      <c r="J58" s="68">
        <v>0.3</v>
      </c>
      <c r="K58" s="68"/>
      <c r="L58" s="68"/>
      <c r="M58" s="168">
        <f>SUM(H58:L58)</f>
        <v>1</v>
      </c>
      <c r="N58" s="81">
        <v>1000000</v>
      </c>
      <c r="O58" s="57">
        <f t="shared" ref="O58:S58" si="66">H58*$N58</f>
        <v>300000</v>
      </c>
      <c r="P58" s="57">
        <f t="shared" si="66"/>
        <v>400000</v>
      </c>
      <c r="Q58" s="57">
        <f t="shared" si="66"/>
        <v>300000</v>
      </c>
      <c r="R58" s="57">
        <f t="shared" si="66"/>
        <v>0</v>
      </c>
      <c r="S58" s="57">
        <f t="shared" si="66"/>
        <v>0</v>
      </c>
      <c r="T58" s="196">
        <f>SUM(O58:S58)</f>
        <v>1000000</v>
      </c>
      <c r="U58" s="212">
        <f t="shared" ref="U58:X63" si="67">IF($E58=U$2,$T58,0)</f>
        <v>0</v>
      </c>
      <c r="V58" s="204">
        <f t="shared" si="67"/>
        <v>0</v>
      </c>
      <c r="W58" s="204">
        <f t="shared" si="67"/>
        <v>1000000</v>
      </c>
      <c r="X58" s="213">
        <f t="shared" si="67"/>
        <v>0</v>
      </c>
      <c r="Y58" s="60">
        <f t="shared" ref="Y58:AC63" si="68">O58*$Y$1</f>
        <v>147000000</v>
      </c>
      <c r="Z58" s="60">
        <f t="shared" si="68"/>
        <v>196000000</v>
      </c>
      <c r="AA58" s="60">
        <f t="shared" si="68"/>
        <v>147000000</v>
      </c>
      <c r="AB58" s="60">
        <f t="shared" si="68"/>
        <v>0</v>
      </c>
      <c r="AC58" s="61">
        <f t="shared" si="68"/>
        <v>0</v>
      </c>
      <c r="AD58" s="98">
        <f t="shared" ref="AD58:AD63" si="69">SUM(Y58:AC58)</f>
        <v>490000000</v>
      </c>
    </row>
    <row r="59" spans="2:36" ht="28.8" x14ac:dyDescent="0.3">
      <c r="B59" s="278" t="s">
        <v>241</v>
      </c>
      <c r="C59" s="295"/>
      <c r="D59" s="83" t="s">
        <v>164</v>
      </c>
      <c r="E59" s="83" t="s">
        <v>97</v>
      </c>
      <c r="F59" s="84"/>
      <c r="G59" s="83"/>
      <c r="H59" s="68">
        <v>0.3</v>
      </c>
      <c r="I59" s="68">
        <v>0.4</v>
      </c>
      <c r="J59" s="68">
        <v>0.3</v>
      </c>
      <c r="K59" s="68"/>
      <c r="L59" s="68"/>
      <c r="M59" s="168">
        <f>SUM(H59:L59)</f>
        <v>1</v>
      </c>
      <c r="N59" s="81">
        <v>1500000</v>
      </c>
      <c r="O59" s="57">
        <f t="shared" ref="O59" si="70">H59*$N59</f>
        <v>450000</v>
      </c>
      <c r="P59" s="57">
        <f t="shared" ref="P59" si="71">I59*$N59</f>
        <v>600000</v>
      </c>
      <c r="Q59" s="57">
        <f t="shared" ref="Q59" si="72">J59*$N59</f>
        <v>450000</v>
      </c>
      <c r="R59" s="57">
        <f t="shared" ref="R59" si="73">K59*$N59</f>
        <v>0</v>
      </c>
      <c r="S59" s="57">
        <f t="shared" ref="S59" si="74">L59*$N59</f>
        <v>0</v>
      </c>
      <c r="T59" s="196">
        <f>SUM(O59:S59)</f>
        <v>1500000</v>
      </c>
      <c r="U59" s="212">
        <f t="shared" si="67"/>
        <v>1500000</v>
      </c>
      <c r="V59" s="204">
        <f t="shared" si="67"/>
        <v>0</v>
      </c>
      <c r="W59" s="204">
        <f t="shared" si="67"/>
        <v>0</v>
      </c>
      <c r="X59" s="213">
        <f t="shared" si="67"/>
        <v>0</v>
      </c>
      <c r="Y59" s="60">
        <f t="shared" ref="Y59" si="75">O59*$Y$1</f>
        <v>220500000</v>
      </c>
      <c r="Z59" s="60">
        <f t="shared" ref="Z59" si="76">P59*$Y$1</f>
        <v>294000000</v>
      </c>
      <c r="AA59" s="60">
        <f t="shared" ref="AA59" si="77">Q59*$Y$1</f>
        <v>220500000</v>
      </c>
      <c r="AB59" s="60">
        <f t="shared" ref="AB59" si="78">R59*$Y$1</f>
        <v>0</v>
      </c>
      <c r="AC59" s="61">
        <f t="shared" ref="AC59" si="79">S59*$Y$1</f>
        <v>0</v>
      </c>
      <c r="AD59" s="98">
        <f t="shared" ref="AD59" si="80">SUM(Y59:AC59)</f>
        <v>735000000</v>
      </c>
    </row>
    <row r="60" spans="2:36" x14ac:dyDescent="0.3">
      <c r="B60" s="278" t="s">
        <v>240</v>
      </c>
      <c r="C60" s="295"/>
      <c r="D60" s="101" t="s">
        <v>165</v>
      </c>
      <c r="E60" s="101" t="s">
        <v>127</v>
      </c>
      <c r="F60" s="102"/>
      <c r="G60" s="101"/>
      <c r="H60" s="103"/>
      <c r="I60" s="103">
        <v>1</v>
      </c>
      <c r="J60" s="103"/>
      <c r="K60" s="103"/>
      <c r="L60" s="103"/>
      <c r="M60" s="168">
        <f t="shared" ref="M60:M62" si="81">SUM(H60:L60)</f>
        <v>1</v>
      </c>
      <c r="N60" s="105">
        <v>400000</v>
      </c>
      <c r="O60" s="106">
        <f t="shared" ref="O60:S63" si="82">H60*$N60</f>
        <v>0</v>
      </c>
      <c r="P60" s="106">
        <f t="shared" si="82"/>
        <v>400000</v>
      </c>
      <c r="Q60" s="106">
        <f t="shared" si="82"/>
        <v>0</v>
      </c>
      <c r="R60" s="106">
        <f t="shared" si="82"/>
        <v>0</v>
      </c>
      <c r="S60" s="106">
        <f t="shared" si="82"/>
        <v>0</v>
      </c>
      <c r="T60" s="199">
        <f t="shared" ref="T60:T63" si="83">SUM(O60:S60)</f>
        <v>400000</v>
      </c>
      <c r="U60" s="212">
        <f t="shared" si="67"/>
        <v>0</v>
      </c>
      <c r="V60" s="204">
        <f t="shared" si="67"/>
        <v>0</v>
      </c>
      <c r="W60" s="204">
        <f t="shared" si="67"/>
        <v>400000</v>
      </c>
      <c r="X60" s="213">
        <f t="shared" si="67"/>
        <v>0</v>
      </c>
      <c r="Y60" s="110">
        <f t="shared" si="68"/>
        <v>0</v>
      </c>
      <c r="Z60" s="110">
        <f t="shared" si="68"/>
        <v>196000000</v>
      </c>
      <c r="AA60" s="110">
        <f t="shared" si="68"/>
        <v>0</v>
      </c>
      <c r="AB60" s="110">
        <f t="shared" si="68"/>
        <v>0</v>
      </c>
      <c r="AC60" s="111">
        <f t="shared" si="68"/>
        <v>0</v>
      </c>
      <c r="AD60" s="108">
        <f t="shared" si="69"/>
        <v>196000000</v>
      </c>
      <c r="AJ60" s="45"/>
    </row>
    <row r="61" spans="2:36" ht="28.8" x14ac:dyDescent="0.3">
      <c r="B61" s="278" t="s">
        <v>240</v>
      </c>
      <c r="C61" s="295"/>
      <c r="D61" s="101" t="s">
        <v>166</v>
      </c>
      <c r="E61" s="101" t="s">
        <v>127</v>
      </c>
      <c r="F61" s="102"/>
      <c r="G61" s="101"/>
      <c r="H61" s="103"/>
      <c r="I61" s="103"/>
      <c r="J61" s="166"/>
      <c r="K61" s="166">
        <v>1</v>
      </c>
      <c r="L61" s="103"/>
      <c r="M61" s="168">
        <f t="shared" si="81"/>
        <v>1</v>
      </c>
      <c r="N61" s="105">
        <v>500000</v>
      </c>
      <c r="O61" s="106">
        <f t="shared" si="82"/>
        <v>0</v>
      </c>
      <c r="P61" s="106">
        <f t="shared" si="82"/>
        <v>0</v>
      </c>
      <c r="Q61" s="106">
        <f t="shared" si="82"/>
        <v>0</v>
      </c>
      <c r="R61" s="106">
        <f t="shared" si="82"/>
        <v>500000</v>
      </c>
      <c r="S61" s="106">
        <f t="shared" si="82"/>
        <v>0</v>
      </c>
      <c r="T61" s="199">
        <f t="shared" si="83"/>
        <v>500000</v>
      </c>
      <c r="U61" s="212">
        <f t="shared" si="67"/>
        <v>0</v>
      </c>
      <c r="V61" s="204">
        <f t="shared" si="67"/>
        <v>0</v>
      </c>
      <c r="W61" s="204">
        <f t="shared" si="67"/>
        <v>500000</v>
      </c>
      <c r="X61" s="213">
        <f t="shared" si="67"/>
        <v>0</v>
      </c>
      <c r="Y61" s="110">
        <f t="shared" si="68"/>
        <v>0</v>
      </c>
      <c r="Z61" s="110">
        <f t="shared" si="68"/>
        <v>0</v>
      </c>
      <c r="AA61" s="110">
        <f t="shared" si="68"/>
        <v>0</v>
      </c>
      <c r="AB61" s="110">
        <f t="shared" si="68"/>
        <v>245000000</v>
      </c>
      <c r="AC61" s="111">
        <f t="shared" si="68"/>
        <v>0</v>
      </c>
      <c r="AD61" s="108">
        <f t="shared" si="69"/>
        <v>245000000</v>
      </c>
      <c r="AJ61" s="2"/>
    </row>
    <row r="62" spans="2:36" x14ac:dyDescent="0.3">
      <c r="C62" s="295"/>
      <c r="D62" s="101"/>
      <c r="E62" s="101" t="s">
        <v>127</v>
      </c>
      <c r="F62" s="102"/>
      <c r="G62" s="101"/>
      <c r="H62" s="103"/>
      <c r="I62" s="103"/>
      <c r="J62" s="166"/>
      <c r="K62" s="103"/>
      <c r="L62" s="166"/>
      <c r="M62" s="168">
        <f t="shared" si="81"/>
        <v>0</v>
      </c>
      <c r="N62" s="105">
        <v>150000</v>
      </c>
      <c r="O62" s="106">
        <f t="shared" si="82"/>
        <v>0</v>
      </c>
      <c r="P62" s="106">
        <f t="shared" si="82"/>
        <v>0</v>
      </c>
      <c r="Q62" s="106">
        <f t="shared" si="82"/>
        <v>0</v>
      </c>
      <c r="R62" s="106">
        <f t="shared" si="82"/>
        <v>0</v>
      </c>
      <c r="S62" s="106">
        <f t="shared" si="82"/>
        <v>0</v>
      </c>
      <c r="T62" s="199">
        <f t="shared" si="83"/>
        <v>0</v>
      </c>
      <c r="U62" s="212">
        <f t="shared" si="67"/>
        <v>0</v>
      </c>
      <c r="V62" s="204">
        <f t="shared" si="67"/>
        <v>0</v>
      </c>
      <c r="W62" s="204">
        <f t="shared" si="67"/>
        <v>0</v>
      </c>
      <c r="X62" s="213">
        <f t="shared" si="67"/>
        <v>0</v>
      </c>
      <c r="Y62" s="110">
        <f t="shared" si="68"/>
        <v>0</v>
      </c>
      <c r="Z62" s="110">
        <f t="shared" si="68"/>
        <v>0</v>
      </c>
      <c r="AA62" s="110">
        <f t="shared" si="68"/>
        <v>0</v>
      </c>
      <c r="AB62" s="110">
        <f t="shared" si="68"/>
        <v>0</v>
      </c>
      <c r="AC62" s="111">
        <f t="shared" si="68"/>
        <v>0</v>
      </c>
      <c r="AD62" s="108">
        <f t="shared" si="69"/>
        <v>0</v>
      </c>
    </row>
    <row r="63" spans="2:36" ht="15" thickBot="1" x14ac:dyDescent="0.35">
      <c r="C63" s="296"/>
      <c r="D63" s="85"/>
      <c r="E63" s="85" t="s">
        <v>127</v>
      </c>
      <c r="F63" s="86"/>
      <c r="G63" s="85"/>
      <c r="H63" s="69"/>
      <c r="I63" s="69"/>
      <c r="J63" s="69"/>
      <c r="K63" s="167"/>
      <c r="L63" s="69"/>
      <c r="M63" s="169">
        <f>SUM(H63:L63)</f>
        <v>0</v>
      </c>
      <c r="N63" s="82">
        <v>150000</v>
      </c>
      <c r="O63" s="58">
        <f t="shared" si="82"/>
        <v>0</v>
      </c>
      <c r="P63" s="58">
        <f t="shared" si="82"/>
        <v>0</v>
      </c>
      <c r="Q63" s="58">
        <f t="shared" si="82"/>
        <v>0</v>
      </c>
      <c r="R63" s="58">
        <f t="shared" si="82"/>
        <v>0</v>
      </c>
      <c r="S63" s="58">
        <f t="shared" si="82"/>
        <v>0</v>
      </c>
      <c r="T63" s="197">
        <f t="shared" si="83"/>
        <v>0</v>
      </c>
      <c r="U63" s="214">
        <f t="shared" si="67"/>
        <v>0</v>
      </c>
      <c r="V63" s="215">
        <f t="shared" si="67"/>
        <v>0</v>
      </c>
      <c r="W63" s="215">
        <f t="shared" si="67"/>
        <v>0</v>
      </c>
      <c r="X63" s="216">
        <f t="shared" si="67"/>
        <v>0</v>
      </c>
      <c r="Y63" s="64">
        <f t="shared" si="68"/>
        <v>0</v>
      </c>
      <c r="Z63" s="64">
        <f t="shared" si="68"/>
        <v>0</v>
      </c>
      <c r="AA63" s="64">
        <f t="shared" si="68"/>
        <v>0</v>
      </c>
      <c r="AB63" s="64">
        <f t="shared" si="68"/>
        <v>0</v>
      </c>
      <c r="AC63" s="65">
        <f t="shared" si="68"/>
        <v>0</v>
      </c>
      <c r="AD63" s="66">
        <f t="shared" si="69"/>
        <v>0</v>
      </c>
    </row>
    <row r="64" spans="2:36" ht="15" thickBot="1" x14ac:dyDescent="0.35">
      <c r="C64" s="16"/>
      <c r="D64" s="9"/>
      <c r="E64" s="9"/>
      <c r="F64" s="9"/>
      <c r="G64" s="9"/>
      <c r="H64" s="9"/>
      <c r="I64" s="9"/>
      <c r="J64" s="5"/>
      <c r="K64" s="5"/>
      <c r="L64" s="5"/>
      <c r="M64" s="5"/>
      <c r="N64" s="4"/>
      <c r="O64" s="39"/>
      <c r="P64" s="39"/>
      <c r="Q64" s="40"/>
      <c r="R64" s="40"/>
      <c r="S64" s="40"/>
      <c r="T64" s="41"/>
      <c r="U64" s="41"/>
      <c r="V64" s="41"/>
      <c r="W64" s="41"/>
      <c r="X64" s="41"/>
      <c r="Y64" s="50"/>
      <c r="Z64" s="51"/>
      <c r="AA64" s="51"/>
      <c r="AB64" s="51"/>
      <c r="AC64" s="51"/>
      <c r="AD64" s="51"/>
    </row>
    <row r="65" spans="2:36" s="45" customFormat="1" ht="15" thickBot="1" x14ac:dyDescent="0.35">
      <c r="C65" s="47"/>
      <c r="D65" s="46"/>
      <c r="E65" s="46"/>
      <c r="F65" s="46"/>
      <c r="G65" s="46"/>
      <c r="H65" s="46"/>
      <c r="I65" s="46"/>
      <c r="J65" s="46"/>
      <c r="K65" s="46"/>
      <c r="L65" s="116"/>
      <c r="M65" s="117"/>
      <c r="N65" s="118" t="s">
        <v>113</v>
      </c>
      <c r="O65" s="112">
        <f>SUM(O58:O63)</f>
        <v>750000</v>
      </c>
      <c r="P65" s="113">
        <f>SUM(P58:P63)</f>
        <v>1400000</v>
      </c>
      <c r="Q65" s="113">
        <f>SUM(Q58:Q63)</f>
        <v>750000</v>
      </c>
      <c r="R65" s="113">
        <f>SUM(R58:R63)</f>
        <v>500000</v>
      </c>
      <c r="S65" s="114">
        <f>SUM(S58:S63)</f>
        <v>0</v>
      </c>
      <c r="T65" s="79">
        <f>SUM(O65:S65)</f>
        <v>3400000</v>
      </c>
      <c r="U65" s="203">
        <f>SUM(U58:U63)</f>
        <v>1500000</v>
      </c>
      <c r="V65" s="205">
        <f>SUM(V58:V63)</f>
        <v>0</v>
      </c>
      <c r="W65" s="205">
        <f>SUM(W58:W63)</f>
        <v>1900000</v>
      </c>
      <c r="X65" s="206">
        <f>SUM(X58:X63)</f>
        <v>0</v>
      </c>
      <c r="Y65" s="95">
        <f>SUM(Y58:Y63)</f>
        <v>367500000</v>
      </c>
      <c r="Z65" s="96">
        <f>SUM(Z58:Z63)</f>
        <v>686000000</v>
      </c>
      <c r="AA65" s="96">
        <f>SUM(AA58:AA63)</f>
        <v>367500000</v>
      </c>
      <c r="AB65" s="96">
        <f>SUM(AB58:AB63)</f>
        <v>245000000</v>
      </c>
      <c r="AC65" s="96">
        <f>SUM(AC58:AC63)</f>
        <v>0</v>
      </c>
      <c r="AD65" s="100">
        <f>SUM(Y65:AC65)</f>
        <v>1666000000</v>
      </c>
    </row>
    <row r="66" spans="2:36" s="2" customFormat="1" x14ac:dyDescent="0.3">
      <c r="C66" s="16"/>
      <c r="D66" s="9"/>
      <c r="E66" s="9"/>
      <c r="F66" s="9"/>
      <c r="G66" s="9"/>
      <c r="H66" s="9"/>
      <c r="I66" s="9"/>
      <c r="J66" s="5"/>
      <c r="K66" s="5"/>
      <c r="L66" s="5"/>
      <c r="M66" s="5"/>
      <c r="N66" s="4"/>
      <c r="O66" s="41"/>
      <c r="P66" s="41"/>
      <c r="Q66" s="41"/>
      <c r="R66" s="41"/>
      <c r="S66" s="41"/>
      <c r="T66" s="42"/>
      <c r="U66" s="42"/>
      <c r="V66" s="42"/>
      <c r="W66" s="42"/>
      <c r="X66" s="42"/>
      <c r="Y66" s="53"/>
      <c r="Z66" s="53"/>
      <c r="AA66" s="53"/>
      <c r="AB66" s="53"/>
      <c r="AC66" s="53"/>
      <c r="AD66" s="51">
        <f>AD65/$Y$1</f>
        <v>3400000</v>
      </c>
      <c r="AJ66" s="1"/>
    </row>
    <row r="67" spans="2:36" x14ac:dyDescent="0.3">
      <c r="C67" s="16"/>
      <c r="D67" s="9"/>
      <c r="E67" s="9"/>
      <c r="F67" s="9"/>
      <c r="G67" s="9"/>
      <c r="H67" s="9"/>
      <c r="I67" s="9"/>
      <c r="J67" s="5"/>
      <c r="K67" s="5"/>
      <c r="L67" s="5"/>
      <c r="M67" s="5"/>
      <c r="N67" s="4"/>
      <c r="O67" s="41"/>
      <c r="P67" s="41"/>
      <c r="Q67" s="41"/>
      <c r="R67" s="41"/>
      <c r="S67" s="41"/>
      <c r="T67" s="42"/>
      <c r="U67" s="42"/>
      <c r="V67" s="42"/>
      <c r="W67" s="42"/>
      <c r="X67" s="42"/>
      <c r="Y67" s="50"/>
      <c r="Z67" s="51"/>
      <c r="AA67" s="51"/>
      <c r="AB67" s="51"/>
      <c r="AC67" s="51"/>
      <c r="AD67" s="51"/>
    </row>
    <row r="68" spans="2:36" ht="15" thickBot="1" x14ac:dyDescent="0.35">
      <c r="C68" s="16"/>
      <c r="D68" s="9"/>
      <c r="E68" s="9"/>
      <c r="F68" s="9"/>
      <c r="G68" s="9"/>
      <c r="H68" s="9"/>
      <c r="I68" s="9"/>
      <c r="J68" s="5"/>
      <c r="K68" s="5"/>
      <c r="L68" s="5"/>
      <c r="M68" s="5"/>
      <c r="N68" s="4"/>
      <c r="O68" s="41"/>
      <c r="P68" s="41"/>
      <c r="Q68" s="41"/>
      <c r="R68" s="41"/>
      <c r="S68" s="41"/>
      <c r="T68" s="42"/>
      <c r="U68" s="42"/>
      <c r="V68" s="42"/>
      <c r="W68" s="42"/>
      <c r="X68" s="42"/>
      <c r="Y68" s="50"/>
      <c r="Z68" s="51"/>
      <c r="AA68" s="51"/>
      <c r="AB68" s="51"/>
      <c r="AC68" s="51"/>
      <c r="AD68" s="51"/>
      <c r="AJ68" s="89"/>
    </row>
    <row r="69" spans="2:36" ht="29.4" thickBot="1" x14ac:dyDescent="0.35">
      <c r="C69" s="120"/>
      <c r="D69" s="121"/>
      <c r="E69" s="121"/>
      <c r="F69" s="121"/>
      <c r="G69" s="121"/>
      <c r="H69" s="121"/>
      <c r="I69" s="121"/>
      <c r="J69" s="122"/>
      <c r="K69" s="122"/>
      <c r="L69" s="122"/>
      <c r="M69" s="122"/>
      <c r="N69" s="123"/>
      <c r="O69" s="129" t="s">
        <v>74</v>
      </c>
      <c r="P69" s="129" t="s">
        <v>48</v>
      </c>
      <c r="Q69" s="129" t="s">
        <v>75</v>
      </c>
      <c r="R69" s="129" t="s">
        <v>76</v>
      </c>
      <c r="S69" s="130" t="s">
        <v>77</v>
      </c>
      <c r="T69" s="134" t="s">
        <v>64</v>
      </c>
      <c r="U69" s="200"/>
      <c r="V69" s="200"/>
      <c r="W69" s="200"/>
      <c r="X69" s="200"/>
      <c r="Y69" s="52" t="s">
        <v>74</v>
      </c>
      <c r="Z69" s="52" t="s">
        <v>48</v>
      </c>
      <c r="AA69" s="52" t="s">
        <v>75</v>
      </c>
      <c r="AB69" s="52" t="s">
        <v>76</v>
      </c>
      <c r="AC69" s="52" t="s">
        <v>77</v>
      </c>
      <c r="AD69" s="54" t="s">
        <v>0</v>
      </c>
    </row>
    <row r="70" spans="2:36" s="45" customFormat="1" ht="15" thickBot="1" x14ac:dyDescent="0.35">
      <c r="C70" s="124"/>
      <c r="D70" s="125"/>
      <c r="E70" s="125"/>
      <c r="F70" s="125"/>
      <c r="G70" s="125"/>
      <c r="H70" s="125"/>
      <c r="I70" s="125"/>
      <c r="J70" s="125"/>
      <c r="K70" s="125"/>
      <c r="L70" s="119"/>
      <c r="M70" s="126"/>
      <c r="N70" s="127" t="s">
        <v>114</v>
      </c>
      <c r="O70" s="131">
        <f>O65+O54+O16+O41+O24</f>
        <v>3300000</v>
      </c>
      <c r="P70" s="131">
        <f>P65+P54+P16+P41+P24</f>
        <v>4250000</v>
      </c>
      <c r="Q70" s="131">
        <f>Q65+Q54+Q16+Q41+Q24</f>
        <v>3150000</v>
      </c>
      <c r="R70" s="131">
        <f>R65+R54+R16+R41+R24</f>
        <v>1300000</v>
      </c>
      <c r="S70" s="131">
        <f>S65+S54+S16+S41+S24</f>
        <v>500000</v>
      </c>
      <c r="T70" s="128">
        <f>SUM(O70:S70)</f>
        <v>12500000</v>
      </c>
      <c r="U70" s="203">
        <f>SUM(U65,U54,U16,U41,U24)</f>
        <v>3000000</v>
      </c>
      <c r="V70" s="205">
        <f>SUM(V65,V54,V16,V41,V24)</f>
        <v>1200000</v>
      </c>
      <c r="W70" s="205">
        <f>SUM(W65,W54,W16,W41,W24)</f>
        <v>8300000</v>
      </c>
      <c r="X70" s="206">
        <f>SUM(X65,X54,X16,X41,X24)</f>
        <v>0</v>
      </c>
      <c r="Y70" s="95">
        <f>Y65+Y54+Y16+Y41+Y24</f>
        <v>1372000000</v>
      </c>
      <c r="Z70" s="96">
        <f>Z65+Z54+Z16+Z41+Z24</f>
        <v>1592500000</v>
      </c>
      <c r="AA70" s="96">
        <f>AA65+AA54+AA16+AA41+AA24</f>
        <v>1298500000</v>
      </c>
      <c r="AB70" s="96">
        <f>AB65+AB54+AB16+AB41+AB24</f>
        <v>392000000</v>
      </c>
      <c r="AC70" s="96">
        <f>AC65+AC54+AC16+AC41+AC24</f>
        <v>0</v>
      </c>
      <c r="AD70" s="100">
        <f>SUM(Y70:AC70)</f>
        <v>4655000000</v>
      </c>
      <c r="AJ70" s="1"/>
    </row>
    <row r="71" spans="2:36" x14ac:dyDescent="0.3">
      <c r="C71" s="2"/>
      <c r="D71" s="2"/>
      <c r="E71" s="2"/>
      <c r="F71" s="2"/>
      <c r="G71" s="2"/>
      <c r="H71" s="2"/>
      <c r="I71" s="2"/>
      <c r="J71" s="5"/>
      <c r="K71" s="5"/>
      <c r="L71" s="5"/>
      <c r="M71" s="5"/>
      <c r="N71" s="4"/>
      <c r="O71" s="39"/>
      <c r="P71" s="39"/>
      <c r="Q71" s="39"/>
      <c r="R71" s="39"/>
      <c r="S71" s="39"/>
      <c r="T71" s="39"/>
      <c r="U71" s="39"/>
      <c r="V71" s="39"/>
      <c r="W71" s="39"/>
      <c r="X71" s="39"/>
      <c r="Y71" s="55"/>
      <c r="Z71" s="51"/>
      <c r="AA71" s="51"/>
      <c r="AB71" s="51"/>
      <c r="AC71" s="51"/>
      <c r="AD71" s="51">
        <f>AD70/$Y$1</f>
        <v>9500000</v>
      </c>
    </row>
    <row r="72" spans="2:36" ht="15" thickBot="1" x14ac:dyDescent="0.35">
      <c r="C72" s="2"/>
      <c r="D72" s="2"/>
      <c r="E72" s="2"/>
      <c r="F72" s="2"/>
      <c r="G72" s="2"/>
      <c r="H72" s="2"/>
      <c r="I72" s="2"/>
      <c r="J72" s="5"/>
      <c r="K72" s="5"/>
      <c r="L72" s="5"/>
      <c r="M72" s="5"/>
      <c r="N72" s="4"/>
      <c r="O72" s="39"/>
      <c r="P72" s="39"/>
      <c r="Q72" s="39"/>
      <c r="R72" s="39"/>
      <c r="S72" s="39"/>
      <c r="T72" s="39"/>
      <c r="U72" s="39"/>
      <c r="V72" s="39"/>
      <c r="W72" s="39"/>
      <c r="X72" s="39"/>
      <c r="Y72" s="55"/>
      <c r="Z72" s="51"/>
      <c r="AA72" s="51"/>
      <c r="AB72" s="51"/>
      <c r="AC72" s="51"/>
      <c r="AD72" s="51"/>
      <c r="AJ72" s="45"/>
    </row>
    <row r="73" spans="2:36" s="89" customFormat="1" ht="29.4" thickBot="1" x14ac:dyDescent="0.35">
      <c r="C73" s="94" t="s">
        <v>104</v>
      </c>
      <c r="D73" s="93" t="s">
        <v>7</v>
      </c>
      <c r="E73" s="93"/>
      <c r="F73" s="93"/>
      <c r="G73" s="93" t="s">
        <v>34</v>
      </c>
      <c r="H73" s="90">
        <v>2021</v>
      </c>
      <c r="I73" s="90">
        <v>2022</v>
      </c>
      <c r="J73" s="90">
        <v>2023</v>
      </c>
      <c r="K73" s="90">
        <v>2024</v>
      </c>
      <c r="L73" s="90">
        <v>2025</v>
      </c>
      <c r="M73" s="87" t="s">
        <v>45</v>
      </c>
      <c r="N73" s="80" t="s">
        <v>46</v>
      </c>
      <c r="O73" s="91" t="s">
        <v>74</v>
      </c>
      <c r="P73" s="91" t="s">
        <v>48</v>
      </c>
      <c r="Q73" s="91" t="s">
        <v>75</v>
      </c>
      <c r="R73" s="172" t="s">
        <v>76</v>
      </c>
      <c r="S73" s="180" t="s">
        <v>77</v>
      </c>
      <c r="T73" s="207" t="s">
        <v>133</v>
      </c>
      <c r="U73" s="217"/>
      <c r="V73" s="218"/>
      <c r="W73" s="218"/>
      <c r="X73" s="219"/>
      <c r="Y73" s="208" t="s">
        <v>74</v>
      </c>
      <c r="Z73" s="92" t="s">
        <v>48</v>
      </c>
      <c r="AA73" s="92" t="s">
        <v>75</v>
      </c>
      <c r="AB73" s="92" t="s">
        <v>76</v>
      </c>
      <c r="AC73" s="97" t="s">
        <v>77</v>
      </c>
      <c r="AD73" s="99" t="s">
        <v>8</v>
      </c>
      <c r="AJ73" s="1"/>
    </row>
    <row r="74" spans="2:36" x14ac:dyDescent="0.3">
      <c r="B74" s="278">
        <v>4.2</v>
      </c>
      <c r="C74" s="295" t="s">
        <v>57</v>
      </c>
      <c r="D74" s="83" t="s">
        <v>24</v>
      </c>
      <c r="E74" s="83" t="s">
        <v>127</v>
      </c>
      <c r="F74" s="84"/>
      <c r="G74" s="83" t="s">
        <v>40</v>
      </c>
      <c r="H74" s="178"/>
      <c r="I74" s="179"/>
      <c r="J74" s="179"/>
      <c r="K74" s="179"/>
      <c r="L74" s="179"/>
      <c r="M74" s="179">
        <f t="shared" ref="M74:M75" si="84">SUM(H74:K74)</f>
        <v>0</v>
      </c>
      <c r="N74" s="170">
        <v>7.0000000000000007E-2</v>
      </c>
      <c r="O74" s="57">
        <v>0</v>
      </c>
      <c r="P74" s="57">
        <f>$N74*O24+O74</f>
        <v>0</v>
      </c>
      <c r="Q74" s="57">
        <f>$N74*P24+P74</f>
        <v>28000.000000000004</v>
      </c>
      <c r="R74" s="173">
        <f>$N74*Q24+Q74</f>
        <v>56000.000000000007</v>
      </c>
      <c r="S74" s="181">
        <f>$N74*R24+R74</f>
        <v>56000.000000000007</v>
      </c>
      <c r="T74" s="196">
        <f t="shared" ref="T74:T75" si="85">SUM(O74:S74)</f>
        <v>140000.00000000003</v>
      </c>
      <c r="U74" s="212">
        <f t="shared" ref="U74:X75" si="86">IF($E74=U$2,$T74,0)</f>
        <v>0</v>
      </c>
      <c r="V74" s="204">
        <f t="shared" si="86"/>
        <v>0</v>
      </c>
      <c r="W74" s="204">
        <f t="shared" si="86"/>
        <v>140000.00000000003</v>
      </c>
      <c r="X74" s="213">
        <f t="shared" si="86"/>
        <v>0</v>
      </c>
      <c r="Y74" s="60">
        <f t="shared" ref="Y74:AC75" si="87">O74*$Y$1</f>
        <v>0</v>
      </c>
      <c r="Z74" s="60">
        <f t="shared" si="87"/>
        <v>0</v>
      </c>
      <c r="AA74" s="60">
        <f t="shared" si="87"/>
        <v>13720000.000000002</v>
      </c>
      <c r="AB74" s="60">
        <f t="shared" si="87"/>
        <v>27440000.000000004</v>
      </c>
      <c r="AC74" s="61">
        <f t="shared" si="87"/>
        <v>27440000.000000004</v>
      </c>
      <c r="AD74" s="98">
        <f t="shared" ref="AD74:AD75" si="88">SUM(Y74:AC74)</f>
        <v>68600000.000000015</v>
      </c>
    </row>
    <row r="75" spans="2:36" ht="15" thickBot="1" x14ac:dyDescent="0.35">
      <c r="B75" s="278">
        <v>4.2</v>
      </c>
      <c r="C75" s="296"/>
      <c r="D75" s="85" t="s">
        <v>25</v>
      </c>
      <c r="E75" s="85" t="s">
        <v>127</v>
      </c>
      <c r="F75" s="86"/>
      <c r="G75" s="85" t="s">
        <v>40</v>
      </c>
      <c r="H75" s="183"/>
      <c r="I75" s="184"/>
      <c r="J75" s="184"/>
      <c r="K75" s="184"/>
      <c r="L75" s="184"/>
      <c r="M75" s="184">
        <f t="shared" si="84"/>
        <v>0</v>
      </c>
      <c r="N75" s="171">
        <v>7.0000000000000007E-2</v>
      </c>
      <c r="O75" s="58">
        <v>0</v>
      </c>
      <c r="P75" s="58">
        <f>$N75*O41+O75</f>
        <v>122500.00000000001</v>
      </c>
      <c r="Q75" s="58">
        <f>$N75*P41+P75</f>
        <v>196000</v>
      </c>
      <c r="R75" s="174">
        <f>$N75*Q41+Q75</f>
        <v>196000</v>
      </c>
      <c r="S75" s="182">
        <f>$N75*R41+R75</f>
        <v>196000</v>
      </c>
      <c r="T75" s="197">
        <f t="shared" si="85"/>
        <v>710500</v>
      </c>
      <c r="U75" s="214">
        <f t="shared" si="86"/>
        <v>0</v>
      </c>
      <c r="V75" s="215">
        <f t="shared" si="86"/>
        <v>0</v>
      </c>
      <c r="W75" s="215">
        <f t="shared" si="86"/>
        <v>710500</v>
      </c>
      <c r="X75" s="216">
        <f t="shared" si="86"/>
        <v>0</v>
      </c>
      <c r="Y75" s="64">
        <f t="shared" si="87"/>
        <v>0</v>
      </c>
      <c r="Z75" s="64">
        <f t="shared" si="87"/>
        <v>60025000.000000007</v>
      </c>
      <c r="AA75" s="64">
        <f t="shared" si="87"/>
        <v>96040000</v>
      </c>
      <c r="AB75" s="64">
        <f t="shared" si="87"/>
        <v>96040000</v>
      </c>
      <c r="AC75" s="65">
        <f t="shared" si="87"/>
        <v>96040000</v>
      </c>
      <c r="AD75" s="66">
        <f t="shared" si="88"/>
        <v>348145000</v>
      </c>
    </row>
    <row r="76" spans="2:36" ht="15" thickBot="1" x14ac:dyDescent="0.35">
      <c r="C76" s="16"/>
      <c r="D76" s="9"/>
      <c r="E76" s="9"/>
      <c r="F76" s="9"/>
      <c r="G76" s="9"/>
      <c r="H76" s="9"/>
      <c r="I76" s="9"/>
      <c r="J76" s="5"/>
      <c r="K76" s="5"/>
      <c r="L76" s="5"/>
      <c r="M76" s="5"/>
      <c r="N76" s="4"/>
      <c r="O76" s="39"/>
      <c r="P76" s="39"/>
      <c r="Q76" s="40"/>
      <c r="R76" s="40"/>
      <c r="S76" s="40"/>
      <c r="T76" s="41"/>
      <c r="U76" s="41"/>
      <c r="V76" s="41"/>
      <c r="W76" s="41"/>
      <c r="X76" s="41"/>
      <c r="Y76" s="50"/>
      <c r="Z76" s="51"/>
      <c r="AA76" s="51"/>
      <c r="AB76" s="51"/>
      <c r="AC76" s="51"/>
      <c r="AD76" s="51"/>
      <c r="AJ76" s="45"/>
    </row>
    <row r="77" spans="2:36" s="45" customFormat="1" ht="15" thickBot="1" x14ac:dyDescent="0.35">
      <c r="C77" s="47"/>
      <c r="D77" s="46"/>
      <c r="E77" s="46"/>
      <c r="F77" s="46"/>
      <c r="G77" s="46"/>
      <c r="H77" s="46"/>
      <c r="I77" s="46"/>
      <c r="J77" s="46"/>
      <c r="K77" s="46"/>
      <c r="L77" s="116"/>
      <c r="M77" s="117"/>
      <c r="N77" s="118" t="s">
        <v>115</v>
      </c>
      <c r="O77" s="112">
        <f>SUM(O74:O75)</f>
        <v>0</v>
      </c>
      <c r="P77" s="113">
        <f>SUM(P74:P75)</f>
        <v>122500.00000000001</v>
      </c>
      <c r="Q77" s="113">
        <f>SUM(Q74:Q75)</f>
        <v>224000</v>
      </c>
      <c r="R77" s="113">
        <f>SUM(R74:R75)</f>
        <v>252000</v>
      </c>
      <c r="S77" s="114">
        <f>SUM(S74:S75)</f>
        <v>252000</v>
      </c>
      <c r="T77" s="79">
        <f>SUM(O77:S77)</f>
        <v>850500</v>
      </c>
      <c r="U77" s="203">
        <f>SUM(U74:U75)</f>
        <v>0</v>
      </c>
      <c r="V77" s="205">
        <f t="shared" ref="V77:X77" si="89">SUM(V74:V75)</f>
        <v>0</v>
      </c>
      <c r="W77" s="205">
        <f t="shared" si="89"/>
        <v>850500</v>
      </c>
      <c r="X77" s="206">
        <f t="shared" si="89"/>
        <v>0</v>
      </c>
      <c r="Y77" s="95">
        <f>SUM(Y74:Y75)</f>
        <v>0</v>
      </c>
      <c r="Z77" s="96">
        <f t="shared" ref="Z77:AC77" si="90">SUM(Z74:Z75)</f>
        <v>60025000.000000007</v>
      </c>
      <c r="AA77" s="96">
        <f t="shared" si="90"/>
        <v>109760000</v>
      </c>
      <c r="AB77" s="96">
        <f t="shared" si="90"/>
        <v>123480000</v>
      </c>
      <c r="AC77" s="96">
        <f t="shared" si="90"/>
        <v>123480000</v>
      </c>
      <c r="AD77" s="100">
        <f>SUM(Y77:AC77)</f>
        <v>416745000</v>
      </c>
      <c r="AJ77" s="2"/>
    </row>
    <row r="78" spans="2:36" x14ac:dyDescent="0.3">
      <c r="C78" s="2"/>
      <c r="D78" s="2"/>
      <c r="E78" s="2"/>
      <c r="F78" s="2"/>
      <c r="G78" s="2"/>
      <c r="H78" s="2"/>
      <c r="I78" s="2"/>
      <c r="J78" s="5"/>
      <c r="K78" s="5"/>
      <c r="L78" s="5"/>
      <c r="M78" s="5"/>
      <c r="N78" s="4"/>
      <c r="O78" s="39"/>
      <c r="P78" s="39"/>
      <c r="Q78" s="39"/>
      <c r="R78" s="39"/>
      <c r="S78" s="39"/>
      <c r="T78" s="39"/>
      <c r="U78" s="39"/>
      <c r="V78" s="39"/>
      <c r="W78" s="39"/>
      <c r="X78" s="39"/>
      <c r="Y78" s="55"/>
      <c r="Z78" s="51"/>
      <c r="AA78" s="51"/>
      <c r="AB78" s="51"/>
      <c r="AC78" s="51"/>
      <c r="AD78" s="51">
        <f>AD77/$Y$1</f>
        <v>850500</v>
      </c>
    </row>
    <row r="79" spans="2:36" ht="15" thickBot="1" x14ac:dyDescent="0.35">
      <c r="C79" s="2"/>
      <c r="D79" s="2"/>
      <c r="E79" s="2"/>
      <c r="F79" s="2"/>
      <c r="G79" s="2"/>
      <c r="H79" s="2"/>
      <c r="I79" s="2"/>
      <c r="J79" s="5"/>
      <c r="K79" s="5"/>
      <c r="L79" s="5"/>
      <c r="M79" s="5"/>
      <c r="N79" s="4"/>
      <c r="O79" s="39"/>
      <c r="P79" s="39"/>
      <c r="Q79" s="39"/>
      <c r="R79" s="39"/>
      <c r="S79" s="39"/>
      <c r="T79" s="39"/>
      <c r="U79" s="39"/>
      <c r="V79" s="39"/>
      <c r="W79" s="39"/>
      <c r="X79" s="39"/>
      <c r="Y79" s="55"/>
      <c r="Z79" s="51"/>
      <c r="AA79" s="51"/>
      <c r="AB79" s="51"/>
      <c r="AC79" s="51"/>
      <c r="AD79" s="51"/>
      <c r="AJ79" s="89"/>
    </row>
    <row r="80" spans="2:36" ht="30" thickTop="1" thickBot="1" x14ac:dyDescent="0.35">
      <c r="C80" s="120"/>
      <c r="D80" s="121"/>
      <c r="E80" s="121"/>
      <c r="F80" s="121"/>
      <c r="G80" s="121"/>
      <c r="H80" s="121"/>
      <c r="I80" s="121"/>
      <c r="J80" s="122"/>
      <c r="K80" s="122"/>
      <c r="L80" s="122"/>
      <c r="M80" s="122"/>
      <c r="N80" s="123"/>
      <c r="O80" s="43" t="s">
        <v>74</v>
      </c>
      <c r="P80" s="43" t="s">
        <v>48</v>
      </c>
      <c r="Q80" s="43" t="s">
        <v>75</v>
      </c>
      <c r="R80" s="43" t="s">
        <v>76</v>
      </c>
      <c r="S80" s="43" t="s">
        <v>77</v>
      </c>
      <c r="T80" s="115" t="s">
        <v>95</v>
      </c>
      <c r="U80" s="217"/>
      <c r="V80" s="218"/>
      <c r="W80" s="218"/>
      <c r="X80" s="219"/>
      <c r="Y80" s="56" t="s">
        <v>74</v>
      </c>
      <c r="Z80" s="56" t="s">
        <v>48</v>
      </c>
      <c r="AA80" s="56" t="s">
        <v>75</v>
      </c>
      <c r="AB80" s="56" t="s">
        <v>76</v>
      </c>
      <c r="AC80" s="56" t="s">
        <v>77</v>
      </c>
      <c r="AD80" s="54" t="s">
        <v>0</v>
      </c>
    </row>
    <row r="81" spans="3:36" s="45" customFormat="1" ht="15.6" thickTop="1" thickBot="1" x14ac:dyDescent="0.35">
      <c r="C81" s="124"/>
      <c r="D81" s="125"/>
      <c r="E81" s="125"/>
      <c r="F81" s="125"/>
      <c r="G81" s="125"/>
      <c r="H81" s="125"/>
      <c r="I81" s="125"/>
      <c r="J81" s="125"/>
      <c r="K81" s="125"/>
      <c r="L81" s="119"/>
      <c r="M81" s="126"/>
      <c r="N81" s="127" t="s">
        <v>116</v>
      </c>
      <c r="O81" s="131">
        <f t="shared" ref="O81:AC81" si="91">O77+O70</f>
        <v>3300000</v>
      </c>
      <c r="P81" s="132">
        <f t="shared" si="91"/>
        <v>4372500</v>
      </c>
      <c r="Q81" s="132">
        <f t="shared" si="91"/>
        <v>3374000</v>
      </c>
      <c r="R81" s="132">
        <f t="shared" si="91"/>
        <v>1552000</v>
      </c>
      <c r="S81" s="133">
        <f t="shared" si="91"/>
        <v>752000</v>
      </c>
      <c r="T81" s="115">
        <f>T77+T70</f>
        <v>13350500</v>
      </c>
      <c r="U81" s="203">
        <f t="shared" ref="U81:X81" si="92">U77+U70</f>
        <v>3000000</v>
      </c>
      <c r="V81" s="205">
        <f t="shared" si="92"/>
        <v>1200000</v>
      </c>
      <c r="W81" s="205">
        <f t="shared" si="92"/>
        <v>9150500</v>
      </c>
      <c r="X81" s="206">
        <f t="shared" si="92"/>
        <v>0</v>
      </c>
      <c r="Y81" s="95">
        <f t="shared" si="91"/>
        <v>1372000000</v>
      </c>
      <c r="Z81" s="96">
        <f t="shared" si="91"/>
        <v>1652525000</v>
      </c>
      <c r="AA81" s="96">
        <f t="shared" si="91"/>
        <v>1408260000</v>
      </c>
      <c r="AB81" s="96">
        <f t="shared" si="91"/>
        <v>515480000</v>
      </c>
      <c r="AC81" s="96">
        <f t="shared" si="91"/>
        <v>123480000</v>
      </c>
      <c r="AD81" s="100">
        <f>SUM(Y81:AC81)</f>
        <v>5071745000</v>
      </c>
      <c r="AJ81" s="1"/>
    </row>
    <row r="82" spans="3:36" s="2" customFormat="1" x14ac:dyDescent="0.3">
      <c r="C82" s="16"/>
      <c r="D82" s="9"/>
      <c r="E82" s="9"/>
      <c r="F82" s="9"/>
      <c r="G82" s="9"/>
      <c r="H82" s="9"/>
      <c r="I82" s="9"/>
      <c r="J82" s="5"/>
      <c r="K82" s="5"/>
      <c r="L82" s="5"/>
      <c r="M82" s="5"/>
      <c r="N82" s="4"/>
      <c r="O82" s="41"/>
      <c r="P82" s="41"/>
      <c r="Q82" s="41"/>
      <c r="R82" s="41"/>
      <c r="S82" s="41"/>
      <c r="T82" s="42"/>
      <c r="U82" s="42"/>
      <c r="V82" s="42"/>
      <c r="W82" s="42"/>
      <c r="X82" s="42"/>
      <c r="Y82" s="53"/>
      <c r="Z82" s="53"/>
      <c r="AA82" s="53"/>
      <c r="AB82" s="53"/>
      <c r="AC82" s="53"/>
      <c r="AD82" s="51">
        <f>AD81/$Y$1</f>
        <v>10350500</v>
      </c>
      <c r="AJ82" s="1"/>
    </row>
    <row r="83" spans="3:36" ht="15" thickBot="1" x14ac:dyDescent="0.35">
      <c r="N83" s="11"/>
      <c r="O83" s="11"/>
      <c r="P83" s="11"/>
      <c r="Q83" s="11"/>
      <c r="R83" s="11"/>
      <c r="S83" s="11"/>
      <c r="T83" s="11"/>
      <c r="U83" s="11"/>
      <c r="V83" s="11"/>
      <c r="W83" s="11"/>
      <c r="X83" s="11"/>
      <c r="Y83" s="1"/>
      <c r="Z83" s="1"/>
      <c r="AA83" s="1"/>
      <c r="AB83" s="1"/>
      <c r="AC83" s="1"/>
      <c r="AD83" s="1"/>
    </row>
    <row r="84" spans="3:36" s="89" customFormat="1" x14ac:dyDescent="0.3">
      <c r="C84" s="94" t="s">
        <v>108</v>
      </c>
      <c r="D84" s="93" t="s">
        <v>7</v>
      </c>
      <c r="E84" s="93"/>
      <c r="F84" s="93"/>
      <c r="G84" s="93" t="s">
        <v>34</v>
      </c>
      <c r="H84" s="90">
        <v>2021</v>
      </c>
      <c r="I84" s="90">
        <v>2022</v>
      </c>
      <c r="J84" s="90">
        <v>2023</v>
      </c>
      <c r="K84" s="90">
        <v>2024</v>
      </c>
      <c r="L84" s="90">
        <v>2025</v>
      </c>
      <c r="M84" s="87"/>
      <c r="N84" s="80"/>
      <c r="O84" s="91">
        <v>2018</v>
      </c>
      <c r="P84" s="91">
        <v>2019</v>
      </c>
      <c r="Q84" s="91">
        <v>2020</v>
      </c>
      <c r="R84" s="91">
        <v>2021</v>
      </c>
      <c r="S84" s="91">
        <v>2022</v>
      </c>
      <c r="T84" s="88" t="s">
        <v>0</v>
      </c>
      <c r="U84" s="11"/>
      <c r="V84" s="11"/>
      <c r="W84" s="11"/>
      <c r="X84" s="11"/>
      <c r="AJ84" s="1"/>
    </row>
    <row r="85" spans="3:36" x14ac:dyDescent="0.3">
      <c r="C85" s="295" t="s">
        <v>58</v>
      </c>
      <c r="D85" s="6" t="s">
        <v>59</v>
      </c>
      <c r="E85" s="6"/>
      <c r="F85" s="6"/>
      <c r="G85" s="6" t="s">
        <v>61</v>
      </c>
      <c r="H85" s="32"/>
      <c r="I85" s="33"/>
      <c r="J85" s="33"/>
      <c r="K85" s="33"/>
      <c r="L85" s="33"/>
      <c r="M85" s="29"/>
      <c r="N85" s="26"/>
      <c r="O85" s="26"/>
      <c r="P85" s="26"/>
      <c r="Q85" s="26"/>
      <c r="R85" s="26"/>
      <c r="S85" s="27"/>
      <c r="T85" s="34"/>
      <c r="U85" s="11"/>
      <c r="V85" s="11"/>
      <c r="W85" s="11"/>
      <c r="X85" s="11"/>
      <c r="Y85" s="1"/>
      <c r="Z85" s="1"/>
      <c r="AA85" s="1"/>
      <c r="AB85" s="1"/>
      <c r="AC85" s="1"/>
      <c r="AD85" s="1"/>
    </row>
    <row r="86" spans="3:36" x14ac:dyDescent="0.3">
      <c r="C86" s="295"/>
      <c r="D86" s="6" t="s">
        <v>60</v>
      </c>
      <c r="E86" s="6"/>
      <c r="F86" s="6"/>
      <c r="G86" s="6" t="s">
        <v>62</v>
      </c>
      <c r="H86" s="25"/>
      <c r="I86" s="25"/>
      <c r="J86" s="25"/>
      <c r="K86" s="25"/>
      <c r="L86" s="25"/>
      <c r="M86" s="30"/>
      <c r="N86" s="25"/>
      <c r="O86" s="10">
        <f>H85*H86</f>
        <v>0</v>
      </c>
      <c r="P86" s="10">
        <f t="shared" ref="P86:S86" si="93">I85*I86</f>
        <v>0</v>
      </c>
      <c r="Q86" s="10">
        <f t="shared" si="93"/>
        <v>0</v>
      </c>
      <c r="R86" s="10">
        <f t="shared" si="93"/>
        <v>0</v>
      </c>
      <c r="S86" s="10">
        <f t="shared" si="93"/>
        <v>0</v>
      </c>
      <c r="T86" s="21">
        <f t="shared" ref="T86:T87" si="94">SUM(O86:S86)</f>
        <v>0</v>
      </c>
      <c r="U86" s="11"/>
      <c r="V86" s="11"/>
      <c r="W86" s="11"/>
      <c r="X86" s="11"/>
      <c r="Y86" s="1"/>
      <c r="Z86" s="1"/>
      <c r="AA86" s="1"/>
      <c r="AB86" s="1"/>
      <c r="AC86" s="1"/>
      <c r="AD86" s="1"/>
    </row>
    <row r="87" spans="3:36" ht="15" thickBot="1" x14ac:dyDescent="0.35">
      <c r="C87" s="296"/>
      <c r="D87" s="17" t="s">
        <v>71</v>
      </c>
      <c r="E87" s="17"/>
      <c r="F87" s="17"/>
      <c r="G87" s="17" t="s">
        <v>63</v>
      </c>
      <c r="H87" s="28"/>
      <c r="I87" s="28"/>
      <c r="J87" s="28"/>
      <c r="K87" s="28"/>
      <c r="L87" s="28"/>
      <c r="M87" s="31"/>
      <c r="N87" s="28"/>
      <c r="O87" s="18">
        <f>H85*H87</f>
        <v>0</v>
      </c>
      <c r="P87" s="18">
        <f t="shared" ref="P87:S87" si="95">I85*I87</f>
        <v>0</v>
      </c>
      <c r="Q87" s="18">
        <f t="shared" si="95"/>
        <v>0</v>
      </c>
      <c r="R87" s="18">
        <f t="shared" si="95"/>
        <v>0</v>
      </c>
      <c r="S87" s="23">
        <f t="shared" si="95"/>
        <v>0</v>
      </c>
      <c r="T87" s="22">
        <f t="shared" si="94"/>
        <v>0</v>
      </c>
      <c r="U87" s="11"/>
      <c r="V87" s="11"/>
      <c r="W87" s="11"/>
      <c r="X87" s="11"/>
      <c r="AJ87" s="45"/>
    </row>
    <row r="88" spans="3:36" ht="15" thickBot="1" x14ac:dyDescent="0.35">
      <c r="C88" s="8"/>
      <c r="D88" s="7"/>
      <c r="E88" s="7"/>
      <c r="F88" s="7"/>
      <c r="G88" s="7"/>
      <c r="H88" s="13"/>
      <c r="I88" s="13"/>
      <c r="J88" s="14"/>
      <c r="K88" s="14"/>
      <c r="L88" s="14"/>
      <c r="M88" s="11"/>
      <c r="N88" s="11"/>
      <c r="O88" s="11"/>
      <c r="P88" s="11"/>
      <c r="Q88" s="11"/>
      <c r="R88" s="11"/>
      <c r="S88" s="11"/>
      <c r="T88" s="24"/>
      <c r="U88" s="11"/>
      <c r="V88" s="11"/>
      <c r="W88" s="11"/>
      <c r="X88" s="11"/>
    </row>
    <row r="89" spans="3:36" ht="15" thickBot="1" x14ac:dyDescent="0.35">
      <c r="L89" s="116"/>
      <c r="M89" s="117"/>
      <c r="N89" s="118" t="s">
        <v>117</v>
      </c>
      <c r="O89" s="35">
        <f>O87</f>
        <v>0</v>
      </c>
      <c r="P89" s="35">
        <f t="shared" ref="P89:S89" si="96">P87</f>
        <v>0</v>
      </c>
      <c r="Q89" s="35">
        <f t="shared" si="96"/>
        <v>0</v>
      </c>
      <c r="R89" s="35">
        <f t="shared" si="96"/>
        <v>0</v>
      </c>
      <c r="S89" s="35">
        <f t="shared" si="96"/>
        <v>0</v>
      </c>
      <c r="T89" s="15">
        <f>SUM(O89:S89)</f>
        <v>0</v>
      </c>
      <c r="U89" s="11"/>
      <c r="V89" s="11"/>
      <c r="W89" s="11"/>
      <c r="X89" s="11"/>
    </row>
    <row r="90" spans="3:36" ht="15" thickBot="1" x14ac:dyDescent="0.35">
      <c r="U90" s="11"/>
      <c r="V90" s="11"/>
      <c r="W90" s="11"/>
      <c r="X90" s="11"/>
      <c r="Y90" s="1"/>
      <c r="Z90" s="1"/>
      <c r="AA90" s="1"/>
      <c r="AB90" s="1"/>
      <c r="AC90" s="1"/>
      <c r="AD90" s="1"/>
    </row>
    <row r="91" spans="3:36" ht="44.4" thickTop="1" thickBot="1" x14ac:dyDescent="0.35">
      <c r="C91" s="135"/>
      <c r="D91" s="141" t="s">
        <v>118</v>
      </c>
      <c r="E91" s="136"/>
      <c r="F91" s="136"/>
      <c r="G91" s="136"/>
      <c r="H91" s="136"/>
      <c r="I91" s="136"/>
      <c r="J91" s="136"/>
      <c r="K91" s="136"/>
      <c r="L91" s="136"/>
      <c r="M91" s="136"/>
      <c r="N91" s="137"/>
      <c r="O91" s="19" t="s">
        <v>74</v>
      </c>
      <c r="P91" s="19" t="s">
        <v>48</v>
      </c>
      <c r="Q91" s="19" t="s">
        <v>75</v>
      </c>
      <c r="R91" s="19" t="s">
        <v>76</v>
      </c>
      <c r="S91" s="44" t="s">
        <v>77</v>
      </c>
      <c r="T91" s="20" t="s">
        <v>96</v>
      </c>
      <c r="U91" s="11"/>
      <c r="V91" s="11"/>
      <c r="W91" s="11"/>
      <c r="X91" s="11"/>
      <c r="Y91" s="1"/>
      <c r="Z91" s="1"/>
      <c r="AA91" s="1"/>
      <c r="AB91" s="1"/>
      <c r="AC91" s="1"/>
      <c r="AD91" s="1"/>
    </row>
    <row r="92" spans="3:36" s="45" customFormat="1" ht="15" thickBot="1" x14ac:dyDescent="0.35">
      <c r="C92" s="138"/>
      <c r="D92" s="139"/>
      <c r="E92" s="139"/>
      <c r="F92" s="139"/>
      <c r="G92" s="139"/>
      <c r="H92" s="139"/>
      <c r="I92" s="139"/>
      <c r="J92" s="139"/>
      <c r="K92" s="139"/>
      <c r="L92" s="139"/>
      <c r="M92" s="139"/>
      <c r="N92" s="140"/>
      <c r="O92" s="112">
        <f>O77+O89</f>
        <v>0</v>
      </c>
      <c r="P92" s="113">
        <f>P77+P89</f>
        <v>122500.00000000001</v>
      </c>
      <c r="Q92" s="113">
        <f>Q77+Q89</f>
        <v>224000</v>
      </c>
      <c r="R92" s="113">
        <f>R77+R89</f>
        <v>252000</v>
      </c>
      <c r="S92" s="114">
        <f>S77+S89</f>
        <v>252000</v>
      </c>
      <c r="T92" s="79">
        <f>S92</f>
        <v>252000</v>
      </c>
      <c r="U92" s="11"/>
      <c r="V92" s="11"/>
      <c r="W92" s="11"/>
      <c r="X92" s="11"/>
      <c r="AJ92" s="1"/>
    </row>
    <row r="93" spans="3:36" x14ac:dyDescent="0.3">
      <c r="Q93" s="293"/>
      <c r="R93" s="293"/>
      <c r="S93" s="150"/>
      <c r="U93" s="11"/>
      <c r="V93" s="11"/>
      <c r="W93" s="11"/>
      <c r="X93" s="11"/>
    </row>
    <row r="94" spans="3:36" x14ac:dyDescent="0.3">
      <c r="Q94" s="294"/>
      <c r="R94" s="294"/>
      <c r="S94" s="150"/>
      <c r="U94" s="11"/>
      <c r="V94" s="11"/>
      <c r="W94" s="11"/>
      <c r="X94" s="11"/>
    </row>
    <row r="95" spans="3:36" x14ac:dyDescent="0.3">
      <c r="U95" s="11"/>
      <c r="V95" s="11"/>
      <c r="W95" s="11"/>
      <c r="X95" s="11"/>
    </row>
    <row r="96" spans="3:36" x14ac:dyDescent="0.3">
      <c r="U96" s="11"/>
      <c r="V96" s="11"/>
      <c r="W96" s="11"/>
      <c r="X96" s="11"/>
    </row>
    <row r="97" spans="21:24" x14ac:dyDescent="0.3">
      <c r="U97" s="11"/>
      <c r="V97" s="11"/>
      <c r="W97" s="11"/>
      <c r="X97" s="11"/>
    </row>
    <row r="98" spans="21:24" x14ac:dyDescent="0.3">
      <c r="U98" s="11"/>
      <c r="V98" s="11"/>
      <c r="W98" s="11"/>
      <c r="X98" s="11"/>
    </row>
    <row r="99" spans="21:24" x14ac:dyDescent="0.3">
      <c r="U99" s="11"/>
      <c r="V99" s="11"/>
      <c r="W99" s="11"/>
      <c r="X99" s="11"/>
    </row>
    <row r="100" spans="21:24" x14ac:dyDescent="0.3">
      <c r="U100" s="11"/>
      <c r="V100" s="11"/>
      <c r="W100" s="11"/>
      <c r="X100" s="11"/>
    </row>
    <row r="101" spans="21:24" x14ac:dyDescent="0.3">
      <c r="U101" s="11"/>
      <c r="V101" s="11"/>
      <c r="W101" s="11"/>
      <c r="X101" s="11"/>
    </row>
  </sheetData>
  <mergeCells count="8">
    <mergeCell ref="C85:C87"/>
    <mergeCell ref="Q93:R94"/>
    <mergeCell ref="C4:C14"/>
    <mergeCell ref="C19:C22"/>
    <mergeCell ref="C28:C39"/>
    <mergeCell ref="C46:C52"/>
    <mergeCell ref="C58:C63"/>
    <mergeCell ref="C74:C75"/>
  </mergeCells>
  <phoneticPr fontId="8"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09D0-D147-4516-AE1D-2829E124002A}">
  <dimension ref="C2:BF64"/>
  <sheetViews>
    <sheetView zoomScale="70" zoomScaleNormal="70" workbookViewId="0">
      <selection activeCell="H7" sqref="H7"/>
    </sheetView>
  </sheetViews>
  <sheetFormatPr defaultColWidth="11.44140625" defaultRowHeight="14.4" x14ac:dyDescent="0.3"/>
  <cols>
    <col min="1" max="1" width="4" style="1" customWidth="1"/>
    <col min="2" max="2" width="6.33203125" style="1" customWidth="1"/>
    <col min="3" max="3" width="15.33203125" style="1" customWidth="1"/>
    <col min="4" max="4" width="50.5546875" style="1" customWidth="1"/>
    <col min="5" max="5" width="14.109375" style="1" customWidth="1"/>
    <col min="6" max="6" width="11" style="1" customWidth="1"/>
    <col min="7" max="8" width="21.6640625" style="1" customWidth="1"/>
    <col min="9" max="9" width="7.5546875" style="1" customWidth="1"/>
    <col min="10" max="13" width="7.33203125" style="1" customWidth="1"/>
    <col min="14" max="23" width="7.5546875" style="1" customWidth="1"/>
    <col min="24" max="24" width="9.6640625" style="1" customWidth="1"/>
    <col min="25" max="37" width="7.5546875" style="1" customWidth="1"/>
    <col min="38" max="58" width="7.6640625" style="1" customWidth="1"/>
    <col min="59" max="16384" width="11.44140625" style="1"/>
  </cols>
  <sheetData>
    <row r="2" spans="3:58" x14ac:dyDescent="0.3">
      <c r="I2" s="151">
        <v>1</v>
      </c>
      <c r="J2" s="151">
        <v>2</v>
      </c>
      <c r="K2" s="151">
        <v>3</v>
      </c>
      <c r="L2" s="151">
        <v>4</v>
      </c>
      <c r="M2" s="151">
        <v>5</v>
      </c>
      <c r="N2" s="151">
        <v>6</v>
      </c>
      <c r="O2" s="151">
        <v>7</v>
      </c>
      <c r="P2" s="151">
        <v>8</v>
      </c>
      <c r="Q2" s="151">
        <v>9</v>
      </c>
      <c r="R2" s="151">
        <v>10</v>
      </c>
      <c r="S2" s="151">
        <v>11</v>
      </c>
      <c r="T2" s="151">
        <v>12</v>
      </c>
      <c r="U2" s="151">
        <v>13</v>
      </c>
      <c r="V2" s="151">
        <v>14</v>
      </c>
      <c r="W2" s="151">
        <v>15</v>
      </c>
      <c r="X2" s="151">
        <v>16</v>
      </c>
      <c r="Y2" s="151">
        <v>17</v>
      </c>
      <c r="Z2" s="151">
        <v>18</v>
      </c>
      <c r="AA2" s="151">
        <v>19</v>
      </c>
      <c r="AB2" s="151">
        <v>20</v>
      </c>
      <c r="AC2" s="151">
        <v>21</v>
      </c>
      <c r="AD2" s="151">
        <v>22</v>
      </c>
      <c r="AE2" s="151">
        <v>23</v>
      </c>
      <c r="AF2" s="151">
        <v>24</v>
      </c>
      <c r="AG2" s="151">
        <v>25</v>
      </c>
      <c r="AH2" s="151">
        <v>26</v>
      </c>
      <c r="AI2" s="151">
        <v>27</v>
      </c>
      <c r="AJ2" s="151">
        <v>28</v>
      </c>
      <c r="AK2" s="151">
        <v>29</v>
      </c>
      <c r="AL2" s="151">
        <v>30</v>
      </c>
      <c r="AM2" s="151">
        <v>31</v>
      </c>
      <c r="AN2" s="151">
        <v>32</v>
      </c>
      <c r="AO2" s="151">
        <v>33</v>
      </c>
      <c r="AP2" s="151">
        <v>34</v>
      </c>
      <c r="AQ2" s="151">
        <v>35</v>
      </c>
      <c r="AR2" s="151">
        <v>36</v>
      </c>
      <c r="AS2" s="151">
        <v>37</v>
      </c>
      <c r="AT2" s="151">
        <v>38</v>
      </c>
      <c r="AU2" s="151">
        <v>39</v>
      </c>
      <c r="AV2" s="151">
        <v>40</v>
      </c>
      <c r="AW2" s="151">
        <v>41</v>
      </c>
      <c r="AX2" s="151">
        <v>42</v>
      </c>
      <c r="AY2" s="151">
        <v>43</v>
      </c>
      <c r="AZ2" s="151">
        <v>44</v>
      </c>
      <c r="BA2" s="151">
        <v>45</v>
      </c>
      <c r="BB2" s="151">
        <v>46</v>
      </c>
      <c r="BC2" s="151">
        <v>47</v>
      </c>
      <c r="BD2" s="151">
        <v>48</v>
      </c>
      <c r="BE2" s="151">
        <v>49</v>
      </c>
      <c r="BF2" s="151">
        <v>50</v>
      </c>
    </row>
    <row r="3" spans="3:58" s="89" customFormat="1" ht="43.2" x14ac:dyDescent="0.3">
      <c r="C3" s="158" t="s">
        <v>103</v>
      </c>
      <c r="D3" s="158" t="s">
        <v>7</v>
      </c>
      <c r="E3" s="158" t="s">
        <v>101</v>
      </c>
      <c r="F3" s="158" t="s">
        <v>102</v>
      </c>
      <c r="G3" s="158" t="s">
        <v>34</v>
      </c>
      <c r="H3" s="158" t="s">
        <v>123</v>
      </c>
      <c r="I3" s="151">
        <v>2021</v>
      </c>
      <c r="J3" s="151">
        <v>2022</v>
      </c>
      <c r="K3" s="151">
        <v>2023</v>
      </c>
      <c r="L3" s="151">
        <v>2024</v>
      </c>
      <c r="M3" s="151">
        <v>2025</v>
      </c>
      <c r="N3" s="151">
        <v>2026</v>
      </c>
      <c r="O3" s="151">
        <v>2027</v>
      </c>
      <c r="P3" s="151">
        <v>2028</v>
      </c>
      <c r="Q3" s="151">
        <v>2029</v>
      </c>
      <c r="R3" s="151">
        <v>2030</v>
      </c>
      <c r="S3" s="151">
        <v>2031</v>
      </c>
      <c r="T3" s="151">
        <v>2032</v>
      </c>
      <c r="U3" s="151">
        <v>2033</v>
      </c>
      <c r="V3" s="151">
        <v>2034</v>
      </c>
      <c r="W3" s="151">
        <v>2035</v>
      </c>
      <c r="X3" s="151">
        <v>2036</v>
      </c>
      <c r="Y3" s="151">
        <v>2037</v>
      </c>
      <c r="Z3" s="151">
        <v>2038</v>
      </c>
      <c r="AA3" s="151">
        <v>2039</v>
      </c>
      <c r="AB3" s="151">
        <v>2040</v>
      </c>
      <c r="AC3" s="151">
        <v>2041</v>
      </c>
      <c r="AD3" s="151">
        <v>2042</v>
      </c>
      <c r="AE3" s="151">
        <v>2043</v>
      </c>
      <c r="AF3" s="151">
        <v>2044</v>
      </c>
      <c r="AG3" s="151">
        <v>2045</v>
      </c>
      <c r="AH3" s="151">
        <v>2046</v>
      </c>
      <c r="AI3" s="151">
        <v>2047</v>
      </c>
      <c r="AJ3" s="151">
        <v>2048</v>
      </c>
      <c r="AK3" s="151">
        <v>2049</v>
      </c>
      <c r="AL3" s="151">
        <v>2050</v>
      </c>
      <c r="AM3" s="151">
        <v>2051</v>
      </c>
      <c r="AN3" s="151">
        <v>2052</v>
      </c>
      <c r="AO3" s="151">
        <v>2053</v>
      </c>
      <c r="AP3" s="151">
        <v>2054</v>
      </c>
      <c r="AQ3" s="151">
        <v>2055</v>
      </c>
      <c r="AR3" s="151">
        <v>2056</v>
      </c>
      <c r="AS3" s="151">
        <v>2057</v>
      </c>
      <c r="AT3" s="151">
        <v>2058</v>
      </c>
      <c r="AU3" s="151">
        <v>2059</v>
      </c>
      <c r="AV3" s="151">
        <v>2060</v>
      </c>
      <c r="AW3" s="151">
        <v>2061</v>
      </c>
      <c r="AX3" s="151">
        <v>2062</v>
      </c>
      <c r="AY3" s="151">
        <v>2063</v>
      </c>
      <c r="AZ3" s="151">
        <v>2064</v>
      </c>
      <c r="BA3" s="151">
        <v>2065</v>
      </c>
      <c r="BB3" s="151">
        <v>2066</v>
      </c>
      <c r="BC3" s="151">
        <v>2067</v>
      </c>
      <c r="BD3" s="151">
        <v>2068</v>
      </c>
      <c r="BE3" s="151">
        <v>2069</v>
      </c>
      <c r="BF3" s="151">
        <v>2070</v>
      </c>
    </row>
    <row r="4" spans="3:58" s="45" customFormat="1" x14ac:dyDescent="0.3">
      <c r="C4" s="300" t="s">
        <v>17</v>
      </c>
      <c r="D4" s="154" t="s">
        <v>78</v>
      </c>
      <c r="E4" s="154"/>
      <c r="F4" s="155">
        <f>'COM Act'!F17</f>
        <v>0</v>
      </c>
      <c r="G4" s="154" t="s">
        <v>35</v>
      </c>
      <c r="H4" s="154">
        <v>3500</v>
      </c>
      <c r="I4" s="153"/>
      <c r="J4" s="153"/>
      <c r="K4" s="153"/>
      <c r="L4" s="153"/>
      <c r="M4" s="153"/>
      <c r="N4" s="153"/>
      <c r="O4" s="153"/>
      <c r="P4" s="153"/>
      <c r="Q4" s="153"/>
      <c r="R4" s="153"/>
      <c r="S4" s="153"/>
      <c r="T4" s="153"/>
      <c r="U4" s="153"/>
      <c r="V4" s="153"/>
      <c r="W4" s="153"/>
      <c r="X4" s="153">
        <f>H4*(1+inflation)</f>
        <v>3570</v>
      </c>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row>
    <row r="5" spans="3:58" s="45" customFormat="1" x14ac:dyDescent="0.3">
      <c r="C5" s="300"/>
      <c r="D5" s="156" t="s">
        <v>72</v>
      </c>
      <c r="E5" s="156" t="s">
        <v>97</v>
      </c>
      <c r="F5" s="157">
        <f>'COM Act'!F18</f>
        <v>30</v>
      </c>
      <c r="G5" s="154" t="s">
        <v>6</v>
      </c>
      <c r="H5" s="154"/>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row>
    <row r="6" spans="3:58" s="45" customFormat="1" x14ac:dyDescent="0.3">
      <c r="C6" s="300"/>
      <c r="D6" s="154" t="s">
        <v>73</v>
      </c>
      <c r="E6" s="154"/>
      <c r="F6" s="155">
        <f>'COM Act'!F19</f>
        <v>0</v>
      </c>
      <c r="G6" s="154" t="s">
        <v>6</v>
      </c>
      <c r="H6" s="154"/>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row>
    <row r="7" spans="3:58" s="45" customFormat="1" x14ac:dyDescent="0.3">
      <c r="C7" s="300"/>
      <c r="D7" s="154" t="s">
        <v>79</v>
      </c>
      <c r="E7" s="154"/>
      <c r="F7" s="155">
        <f>'COM Act'!F20</f>
        <v>10</v>
      </c>
      <c r="G7" s="154" t="s">
        <v>35</v>
      </c>
      <c r="H7" s="154"/>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row>
    <row r="8" spans="3:58" s="45" customFormat="1" x14ac:dyDescent="0.3">
      <c r="C8" s="300"/>
      <c r="D8" s="154" t="s">
        <v>30</v>
      </c>
      <c r="E8" s="154"/>
      <c r="F8" s="155">
        <f>'COM Act'!F28</f>
        <v>5</v>
      </c>
      <c r="G8" s="154" t="s">
        <v>35</v>
      </c>
      <c r="H8" s="154"/>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row>
    <row r="9" spans="3:58" s="45" customFormat="1" x14ac:dyDescent="0.3">
      <c r="C9" s="300"/>
      <c r="D9" s="154" t="s">
        <v>31</v>
      </c>
      <c r="E9" s="154"/>
      <c r="F9" s="155">
        <f>'COM Act'!F29</f>
        <v>0</v>
      </c>
      <c r="G9" s="154" t="s">
        <v>35</v>
      </c>
      <c r="H9" s="154"/>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row>
    <row r="10" spans="3:58" s="45" customFormat="1" x14ac:dyDescent="0.3">
      <c r="C10" s="300"/>
      <c r="D10" s="154" t="s">
        <v>32</v>
      </c>
      <c r="E10" s="154"/>
      <c r="F10" s="155">
        <f>'COM Act'!F30</f>
        <v>10</v>
      </c>
      <c r="G10" s="154" t="s">
        <v>35</v>
      </c>
      <c r="H10" s="154"/>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53"/>
    </row>
    <row r="11" spans="3:58" s="45" customFormat="1" x14ac:dyDescent="0.3">
      <c r="C11" s="300"/>
      <c r="D11" s="154" t="s">
        <v>14</v>
      </c>
      <c r="E11" s="154"/>
      <c r="F11" s="155">
        <f>'COM Act'!F31</f>
        <v>15</v>
      </c>
      <c r="G11" s="154" t="s">
        <v>35</v>
      </c>
      <c r="H11" s="154"/>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row>
    <row r="12" spans="3:58" s="45" customFormat="1" x14ac:dyDescent="0.3">
      <c r="C12" s="300"/>
      <c r="D12" s="154" t="s">
        <v>2</v>
      </c>
      <c r="E12" s="154"/>
      <c r="F12" s="155">
        <f>'COM Act'!F32</f>
        <v>20</v>
      </c>
      <c r="G12" s="154" t="s">
        <v>35</v>
      </c>
      <c r="H12" s="154"/>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row>
    <row r="13" spans="3:58" s="45" customFormat="1" x14ac:dyDescent="0.3">
      <c r="C13" s="300"/>
      <c r="D13" s="154" t="s">
        <v>47</v>
      </c>
      <c r="E13" s="154"/>
      <c r="F13" s="155">
        <f>'COM Act'!F33</f>
        <v>30</v>
      </c>
      <c r="G13" s="154" t="s">
        <v>6</v>
      </c>
      <c r="H13" s="154"/>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row>
    <row r="14" spans="3:58" s="45" customFormat="1" x14ac:dyDescent="0.3">
      <c r="C14" s="46"/>
      <c r="D14" s="46"/>
      <c r="E14" s="46"/>
      <c r="F14" s="46"/>
      <c r="G14" s="46"/>
      <c r="H14" s="46"/>
      <c r="I14" s="46"/>
      <c r="J14" s="46"/>
      <c r="K14" s="46"/>
      <c r="L14" s="46"/>
      <c r="M14" s="46"/>
    </row>
    <row r="15" spans="3:58" s="45" customFormat="1" x14ac:dyDescent="0.3">
      <c r="C15" s="47"/>
      <c r="D15" s="46"/>
      <c r="E15" s="46"/>
      <c r="F15" s="46"/>
      <c r="G15" s="46"/>
      <c r="H15" s="46"/>
      <c r="I15" s="46"/>
      <c r="J15" s="46"/>
      <c r="K15" s="46"/>
      <c r="L15" s="46"/>
      <c r="M15" s="46"/>
    </row>
    <row r="16" spans="3:58" x14ac:dyDescent="0.3">
      <c r="C16" s="11"/>
      <c r="D16" s="2"/>
      <c r="E16" s="2"/>
      <c r="F16" s="2"/>
      <c r="G16" s="2"/>
      <c r="H16" s="2"/>
      <c r="I16" s="2"/>
      <c r="J16" s="2"/>
      <c r="K16" s="2"/>
      <c r="L16" s="2"/>
      <c r="M16" s="2"/>
    </row>
    <row r="17" spans="3:58" x14ac:dyDescent="0.3">
      <c r="C17" s="9"/>
      <c r="D17" s="2"/>
      <c r="E17" s="2"/>
      <c r="F17" s="2"/>
      <c r="G17" s="2"/>
      <c r="H17" s="2"/>
      <c r="I17" s="2"/>
      <c r="J17" s="2"/>
      <c r="K17" s="2"/>
      <c r="L17" s="2"/>
      <c r="M17" s="2"/>
    </row>
    <row r="18" spans="3:58" s="89" customFormat="1" ht="43.2" x14ac:dyDescent="0.3">
      <c r="C18" s="158" t="s">
        <v>104</v>
      </c>
      <c r="D18" s="158" t="s">
        <v>7</v>
      </c>
      <c r="E18" s="158" t="str">
        <f t="shared" ref="E18:F18" si="0">E3</f>
        <v>Fin.
AFD, EU, GCF, GVNT</v>
      </c>
      <c r="F18" s="158" t="str">
        <f t="shared" si="0"/>
        <v>Durée de vie (an)</v>
      </c>
      <c r="G18" s="158" t="s">
        <v>34</v>
      </c>
      <c r="H18" s="158" t="str">
        <f>$H$3</f>
        <v xml:space="preserve">Coût unitaire </v>
      </c>
      <c r="I18" s="151">
        <v>2021</v>
      </c>
      <c r="J18" s="151">
        <v>2022</v>
      </c>
      <c r="K18" s="151">
        <v>2023</v>
      </c>
      <c r="L18" s="151">
        <v>2024</v>
      </c>
      <c r="M18" s="151">
        <v>2025</v>
      </c>
      <c r="N18" s="151">
        <v>2026</v>
      </c>
      <c r="O18" s="151">
        <v>2027</v>
      </c>
      <c r="P18" s="151">
        <v>2028</v>
      </c>
      <c r="Q18" s="151">
        <v>2029</v>
      </c>
      <c r="R18" s="151">
        <v>2030</v>
      </c>
      <c r="S18" s="151">
        <v>2031</v>
      </c>
      <c r="T18" s="151">
        <v>2032</v>
      </c>
      <c r="U18" s="151">
        <v>2033</v>
      </c>
      <c r="V18" s="151">
        <v>2034</v>
      </c>
      <c r="W18" s="151">
        <v>2035</v>
      </c>
      <c r="X18" s="151">
        <v>2036</v>
      </c>
      <c r="Y18" s="151">
        <v>2037</v>
      </c>
      <c r="Z18" s="151">
        <v>2038</v>
      </c>
      <c r="AA18" s="151">
        <v>2039</v>
      </c>
      <c r="AB18" s="151">
        <v>2040</v>
      </c>
      <c r="AC18" s="151">
        <v>2041</v>
      </c>
      <c r="AD18" s="151">
        <v>2042</v>
      </c>
      <c r="AE18" s="151">
        <v>2043</v>
      </c>
      <c r="AF18" s="151">
        <v>2044</v>
      </c>
      <c r="AG18" s="151">
        <v>2045</v>
      </c>
      <c r="AH18" s="151">
        <v>2046</v>
      </c>
      <c r="AI18" s="151">
        <v>2047</v>
      </c>
      <c r="AJ18" s="151">
        <v>2048</v>
      </c>
      <c r="AK18" s="151">
        <v>2049</v>
      </c>
      <c r="AL18" s="151">
        <v>2050</v>
      </c>
      <c r="AM18" s="151">
        <v>2051</v>
      </c>
      <c r="AN18" s="151">
        <v>2052</v>
      </c>
      <c r="AO18" s="151">
        <v>2053</v>
      </c>
      <c r="AP18" s="151">
        <v>2054</v>
      </c>
      <c r="AQ18" s="151">
        <v>2055</v>
      </c>
      <c r="AR18" s="151">
        <v>2056</v>
      </c>
      <c r="AS18" s="151">
        <v>2057</v>
      </c>
      <c r="AT18" s="151">
        <v>2058</v>
      </c>
      <c r="AU18" s="151">
        <v>2059</v>
      </c>
      <c r="AV18" s="151">
        <v>2060</v>
      </c>
      <c r="AW18" s="151">
        <v>2061</v>
      </c>
      <c r="AX18" s="151">
        <v>2062</v>
      </c>
      <c r="AY18" s="151">
        <v>2063</v>
      </c>
      <c r="AZ18" s="151">
        <v>2064</v>
      </c>
      <c r="BA18" s="151">
        <v>2065</v>
      </c>
      <c r="BB18" s="151">
        <v>2066</v>
      </c>
      <c r="BC18" s="151">
        <v>2067</v>
      </c>
      <c r="BD18" s="151">
        <v>2068</v>
      </c>
      <c r="BE18" s="151">
        <v>2069</v>
      </c>
      <c r="BF18" s="151">
        <v>2070</v>
      </c>
    </row>
    <row r="19" spans="3:58" x14ac:dyDescent="0.3">
      <c r="C19" s="301" t="s">
        <v>13</v>
      </c>
      <c r="D19" s="154" t="s">
        <v>20</v>
      </c>
      <c r="E19" s="154"/>
      <c r="F19" s="155"/>
      <c r="G19" s="154" t="s">
        <v>36</v>
      </c>
      <c r="H19" s="154"/>
      <c r="I19" s="153"/>
      <c r="J19" s="153"/>
      <c r="K19" s="153"/>
      <c r="L19" s="153"/>
      <c r="M19" s="153"/>
      <c r="N19" s="153"/>
      <c r="O19" s="153"/>
      <c r="P19" s="153"/>
      <c r="Q19" s="153"/>
      <c r="R19" s="153"/>
      <c r="S19" s="153"/>
      <c r="T19" s="153"/>
      <c r="U19" s="153"/>
      <c r="V19" s="153"/>
      <c r="W19" s="153"/>
      <c r="X19" s="153">
        <f>H19*(1+inflation)</f>
        <v>0</v>
      </c>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row>
    <row r="20" spans="3:58" x14ac:dyDescent="0.3">
      <c r="C20" s="301"/>
      <c r="D20" s="154" t="s">
        <v>33</v>
      </c>
      <c r="E20" s="154"/>
      <c r="F20" s="155"/>
      <c r="G20" s="154" t="s">
        <v>35</v>
      </c>
      <c r="H20" s="154"/>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row>
    <row r="21" spans="3:58" x14ac:dyDescent="0.3">
      <c r="C21" s="301"/>
      <c r="D21" s="156" t="s">
        <v>44</v>
      </c>
      <c r="E21" s="156"/>
      <c r="F21" s="157"/>
      <c r="G21" s="154" t="s">
        <v>35</v>
      </c>
      <c r="H21" s="154"/>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row>
    <row r="22" spans="3:58" x14ac:dyDescent="0.3">
      <c r="C22" s="301"/>
      <c r="D22" s="154" t="s">
        <v>37</v>
      </c>
      <c r="E22" s="154"/>
      <c r="F22" s="155"/>
      <c r="G22" s="154" t="s">
        <v>35</v>
      </c>
      <c r="H22" s="154"/>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row>
    <row r="23" spans="3:58" x14ac:dyDescent="0.3">
      <c r="C23" s="301"/>
      <c r="D23" s="154" t="s">
        <v>68</v>
      </c>
      <c r="E23" s="154"/>
      <c r="F23" s="155"/>
      <c r="G23" s="154" t="s">
        <v>36</v>
      </c>
      <c r="H23" s="154"/>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row>
    <row r="24" spans="3:58" x14ac:dyDescent="0.3">
      <c r="C24" s="301"/>
      <c r="D24" s="154" t="s">
        <v>38</v>
      </c>
      <c r="E24" s="154"/>
      <c r="F24" s="155"/>
      <c r="G24" s="154" t="s">
        <v>36</v>
      </c>
      <c r="H24" s="154"/>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row>
    <row r="25" spans="3:58" x14ac:dyDescent="0.3">
      <c r="C25" s="301"/>
      <c r="D25" s="154" t="s">
        <v>3</v>
      </c>
      <c r="E25" s="154"/>
      <c r="F25" s="155"/>
      <c r="G25" s="154" t="s">
        <v>36</v>
      </c>
      <c r="H25" s="154"/>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row>
    <row r="26" spans="3:58" x14ac:dyDescent="0.3">
      <c r="C26" s="301"/>
      <c r="D26" s="154" t="s">
        <v>39</v>
      </c>
      <c r="E26" s="154"/>
      <c r="F26" s="155"/>
      <c r="G26" s="154" t="s">
        <v>36</v>
      </c>
      <c r="H26" s="154"/>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row>
    <row r="27" spans="3:58" x14ac:dyDescent="0.3">
      <c r="C27" s="301"/>
      <c r="D27" s="154" t="s">
        <v>15</v>
      </c>
      <c r="E27" s="154"/>
      <c r="F27" s="155"/>
      <c r="G27" s="154" t="s">
        <v>35</v>
      </c>
      <c r="H27" s="154"/>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row>
    <row r="28" spans="3:58" x14ac:dyDescent="0.3">
      <c r="C28" s="301"/>
      <c r="D28" s="154" t="s">
        <v>26</v>
      </c>
      <c r="E28" s="154"/>
      <c r="F28" s="155"/>
      <c r="G28" s="154" t="s">
        <v>36</v>
      </c>
      <c r="H28" s="154"/>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row>
    <row r="29" spans="3:58" x14ac:dyDescent="0.3">
      <c r="C29" s="301"/>
      <c r="D29" s="154" t="s">
        <v>43</v>
      </c>
      <c r="E29" s="154"/>
      <c r="F29" s="155"/>
      <c r="G29" s="154" t="s">
        <v>36</v>
      </c>
      <c r="H29" s="154"/>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row>
    <row r="30" spans="3:58" x14ac:dyDescent="0.3">
      <c r="C30" s="301"/>
      <c r="D30" s="154" t="s">
        <v>42</v>
      </c>
      <c r="E30" s="154"/>
      <c r="F30" s="155"/>
      <c r="G30" s="154" t="s">
        <v>36</v>
      </c>
      <c r="H30" s="154"/>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row>
    <row r="31" spans="3:58" ht="15" thickBot="1" x14ac:dyDescent="0.35">
      <c r="C31" s="9"/>
      <c r="D31" s="9"/>
      <c r="E31" s="9"/>
      <c r="F31" s="9"/>
      <c r="G31" s="9"/>
      <c r="H31" s="9"/>
      <c r="I31" s="9"/>
      <c r="J31" s="9"/>
      <c r="K31" s="9"/>
      <c r="L31" s="9"/>
      <c r="M31" s="9"/>
    </row>
    <row r="32" spans="3:58" s="45" customFormat="1" ht="15" thickBot="1" x14ac:dyDescent="0.35">
      <c r="C32" s="47"/>
      <c r="D32" s="46"/>
      <c r="E32" s="46"/>
      <c r="F32" s="46"/>
      <c r="G32" s="46"/>
      <c r="H32" s="46"/>
      <c r="I32" s="46"/>
      <c r="J32" s="46"/>
      <c r="K32" s="46"/>
      <c r="L32" s="46"/>
      <c r="M32" s="116"/>
    </row>
    <row r="33" spans="3:58" x14ac:dyDescent="0.3">
      <c r="C33" s="9"/>
      <c r="D33" s="9"/>
      <c r="E33" s="9"/>
      <c r="F33" s="9"/>
      <c r="G33" s="9"/>
      <c r="H33" s="9"/>
      <c r="I33" s="9"/>
      <c r="J33" s="9"/>
      <c r="K33" s="9"/>
      <c r="L33" s="9"/>
      <c r="M33" s="9"/>
    </row>
    <row r="34" spans="3:58" x14ac:dyDescent="0.3">
      <c r="C34" s="9"/>
      <c r="D34" s="9"/>
      <c r="E34" s="9"/>
      <c r="F34" s="9"/>
      <c r="G34" s="9"/>
      <c r="H34" s="9"/>
      <c r="I34" s="9"/>
      <c r="J34" s="9"/>
      <c r="K34" s="9"/>
      <c r="L34" s="9"/>
      <c r="M34" s="9"/>
    </row>
    <row r="35" spans="3:58" s="89" customFormat="1" ht="43.2" x14ac:dyDescent="0.3">
      <c r="C35" s="158" t="s">
        <v>105</v>
      </c>
      <c r="D35" s="158" t="s">
        <v>7</v>
      </c>
      <c r="E35" s="158" t="str">
        <f t="shared" ref="E35:F35" si="1">E3</f>
        <v>Fin.
AFD, EU, GCF, GVNT</v>
      </c>
      <c r="F35" s="158" t="str">
        <f t="shared" si="1"/>
        <v>Durée de vie (an)</v>
      </c>
      <c r="G35" s="158" t="s">
        <v>34</v>
      </c>
      <c r="H35" s="158" t="str">
        <f>$H$3</f>
        <v xml:space="preserve">Coût unitaire </v>
      </c>
      <c r="I35" s="151">
        <v>2021</v>
      </c>
      <c r="J35" s="151">
        <v>2022</v>
      </c>
      <c r="K35" s="151">
        <v>2023</v>
      </c>
      <c r="L35" s="151">
        <v>2024</v>
      </c>
      <c r="M35" s="151">
        <v>2025</v>
      </c>
      <c r="N35" s="151">
        <v>2026</v>
      </c>
      <c r="O35" s="151">
        <v>2027</v>
      </c>
      <c r="P35" s="151">
        <v>2028</v>
      </c>
      <c r="Q35" s="151">
        <v>2029</v>
      </c>
      <c r="R35" s="151">
        <v>2030</v>
      </c>
      <c r="S35" s="151">
        <v>2031</v>
      </c>
      <c r="T35" s="151">
        <v>2032</v>
      </c>
      <c r="U35" s="151">
        <v>2033</v>
      </c>
      <c r="V35" s="151">
        <v>2034</v>
      </c>
      <c r="W35" s="151">
        <v>2035</v>
      </c>
      <c r="X35" s="151">
        <v>2036</v>
      </c>
      <c r="Y35" s="151">
        <v>2037</v>
      </c>
      <c r="Z35" s="151">
        <v>2038</v>
      </c>
      <c r="AA35" s="151">
        <v>2039</v>
      </c>
      <c r="AB35" s="151">
        <v>2040</v>
      </c>
      <c r="AC35" s="151">
        <v>2041</v>
      </c>
      <c r="AD35" s="151">
        <v>2042</v>
      </c>
      <c r="AE35" s="151">
        <v>2043</v>
      </c>
      <c r="AF35" s="151">
        <v>2044</v>
      </c>
      <c r="AG35" s="151">
        <v>2045</v>
      </c>
      <c r="AH35" s="151">
        <v>2046</v>
      </c>
      <c r="AI35" s="151">
        <v>2047</v>
      </c>
      <c r="AJ35" s="151">
        <v>2048</v>
      </c>
      <c r="AK35" s="151">
        <v>2049</v>
      </c>
      <c r="AL35" s="151">
        <v>2050</v>
      </c>
      <c r="AM35" s="151">
        <v>2051</v>
      </c>
      <c r="AN35" s="151">
        <v>2052</v>
      </c>
      <c r="AO35" s="151">
        <v>2053</v>
      </c>
      <c r="AP35" s="151">
        <v>2054</v>
      </c>
      <c r="AQ35" s="151">
        <v>2055</v>
      </c>
      <c r="AR35" s="151">
        <v>2056</v>
      </c>
      <c r="AS35" s="151">
        <v>2057</v>
      </c>
      <c r="AT35" s="151">
        <v>2058</v>
      </c>
      <c r="AU35" s="151">
        <v>2059</v>
      </c>
      <c r="AV35" s="151">
        <v>2060</v>
      </c>
      <c r="AW35" s="151">
        <v>2061</v>
      </c>
      <c r="AX35" s="151">
        <v>2062</v>
      </c>
      <c r="AY35" s="151">
        <v>2063</v>
      </c>
      <c r="AZ35" s="151">
        <v>2064</v>
      </c>
      <c r="BA35" s="151">
        <v>2065</v>
      </c>
      <c r="BB35" s="151">
        <v>2066</v>
      </c>
      <c r="BC35" s="151">
        <v>2067</v>
      </c>
      <c r="BD35" s="151">
        <v>2068</v>
      </c>
      <c r="BE35" s="151">
        <v>2069</v>
      </c>
      <c r="BF35" s="151">
        <v>2070</v>
      </c>
    </row>
    <row r="36" spans="3:58" x14ac:dyDescent="0.3">
      <c r="C36" s="301" t="s">
        <v>18</v>
      </c>
      <c r="D36" s="154" t="s">
        <v>21</v>
      </c>
      <c r="E36" s="154"/>
      <c r="F36" s="155"/>
      <c r="G36" s="154" t="s">
        <v>40</v>
      </c>
      <c r="H36" s="154"/>
      <c r="I36" s="153"/>
      <c r="J36" s="153"/>
      <c r="K36" s="153"/>
      <c r="L36" s="153"/>
      <c r="M36" s="153"/>
      <c r="N36" s="153"/>
      <c r="O36" s="153"/>
      <c r="P36" s="153"/>
      <c r="Q36" s="153"/>
      <c r="R36" s="153"/>
      <c r="S36" s="153"/>
      <c r="T36" s="153"/>
      <c r="U36" s="153"/>
      <c r="V36" s="153"/>
      <c r="W36" s="153"/>
      <c r="X36" s="153">
        <f>H36*(1+inflation)</f>
        <v>0</v>
      </c>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row>
    <row r="37" spans="3:58" x14ac:dyDescent="0.3">
      <c r="C37" s="301"/>
      <c r="D37" s="154" t="s">
        <v>41</v>
      </c>
      <c r="E37" s="154"/>
      <c r="F37" s="155"/>
      <c r="G37" s="154" t="s">
        <v>40</v>
      </c>
      <c r="H37" s="154"/>
      <c r="I37" s="153"/>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row>
    <row r="38" spans="3:58" x14ac:dyDescent="0.3">
      <c r="C38" s="301"/>
      <c r="D38" s="154" t="s">
        <v>22</v>
      </c>
      <c r="E38" s="154"/>
      <c r="F38" s="155"/>
      <c r="G38" s="154" t="s">
        <v>40</v>
      </c>
      <c r="H38" s="154"/>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row>
    <row r="39" spans="3:58" x14ac:dyDescent="0.3">
      <c r="C39" s="301"/>
      <c r="D39" s="154" t="s">
        <v>23</v>
      </c>
      <c r="E39" s="154"/>
      <c r="F39" s="155"/>
      <c r="G39" s="154" t="s">
        <v>40</v>
      </c>
      <c r="H39" s="154"/>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row>
    <row r="40" spans="3:58" x14ac:dyDescent="0.3">
      <c r="C40" s="301"/>
      <c r="D40" s="154" t="s">
        <v>65</v>
      </c>
      <c r="E40" s="154"/>
      <c r="F40" s="155"/>
      <c r="G40" s="154" t="s">
        <v>40</v>
      </c>
      <c r="H40" s="154"/>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row>
    <row r="41" spans="3:58" ht="28.8" x14ac:dyDescent="0.3">
      <c r="C41" s="301"/>
      <c r="D41" s="159" t="s">
        <v>80</v>
      </c>
      <c r="E41" s="159"/>
      <c r="F41" s="160"/>
      <c r="G41" s="159" t="s">
        <v>1</v>
      </c>
      <c r="H41" s="159"/>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c r="BF41" s="153"/>
    </row>
    <row r="42" spans="3:58" ht="28.8" x14ac:dyDescent="0.3">
      <c r="C42" s="301"/>
      <c r="D42" s="154" t="s">
        <v>69</v>
      </c>
      <c r="E42" s="154"/>
      <c r="F42" s="155"/>
      <c r="G42" s="154" t="s">
        <v>1</v>
      </c>
      <c r="H42" s="154"/>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row>
    <row r="43" spans="3:58" x14ac:dyDescent="0.3">
      <c r="C43" s="16"/>
      <c r="D43" s="9"/>
      <c r="E43" s="9"/>
      <c r="F43" s="9"/>
      <c r="G43" s="9"/>
      <c r="H43" s="9"/>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row>
    <row r="44" spans="3:58" s="45" customFormat="1" x14ac:dyDescent="0.3">
      <c r="C44" s="47"/>
      <c r="D44" s="46"/>
      <c r="E44" s="46"/>
      <c r="F44" s="46"/>
      <c r="G44" s="46"/>
      <c r="H44" s="46"/>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153"/>
      <c r="BF44" s="153"/>
    </row>
    <row r="45" spans="3:58" s="2" customFormat="1" x14ac:dyDescent="0.3">
      <c r="C45" s="16"/>
      <c r="D45" s="9"/>
      <c r="E45" s="9"/>
      <c r="F45" s="9"/>
      <c r="G45" s="9"/>
      <c r="H45" s="9"/>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c r="BE45" s="153"/>
      <c r="BF45" s="153"/>
    </row>
    <row r="46" spans="3:58" x14ac:dyDescent="0.3">
      <c r="C46" s="16"/>
      <c r="D46" s="9"/>
      <c r="E46" s="9"/>
      <c r="F46" s="9"/>
      <c r="G46" s="9"/>
      <c r="H46" s="9"/>
      <c r="I46" s="9"/>
      <c r="J46" s="9"/>
      <c r="K46" s="5"/>
      <c r="L46" s="5"/>
      <c r="M46" s="5"/>
    </row>
    <row r="47" spans="3:58" s="89" customFormat="1" ht="43.2" x14ac:dyDescent="0.3">
      <c r="C47" s="158" t="s">
        <v>106</v>
      </c>
      <c r="D47" s="158" t="s">
        <v>7</v>
      </c>
      <c r="E47" s="158" t="str">
        <f t="shared" ref="E47:F47" si="2">E3</f>
        <v>Fin.
AFD, EU, GCF, GVNT</v>
      </c>
      <c r="F47" s="158" t="str">
        <f t="shared" si="2"/>
        <v>Durée de vie (an)</v>
      </c>
      <c r="G47" s="158" t="s">
        <v>34</v>
      </c>
      <c r="H47" s="158" t="str">
        <f>$H$3</f>
        <v xml:space="preserve">Coût unitaire </v>
      </c>
      <c r="I47" s="151">
        <v>2021</v>
      </c>
      <c r="J47" s="151">
        <v>2022</v>
      </c>
      <c r="K47" s="151">
        <v>2023</v>
      </c>
      <c r="L47" s="151">
        <v>2024</v>
      </c>
      <c r="M47" s="151">
        <v>2025</v>
      </c>
      <c r="N47" s="151">
        <v>2026</v>
      </c>
      <c r="O47" s="151">
        <v>2027</v>
      </c>
      <c r="P47" s="151">
        <v>2028</v>
      </c>
      <c r="Q47" s="151">
        <v>2029</v>
      </c>
      <c r="R47" s="151">
        <v>2030</v>
      </c>
      <c r="S47" s="151">
        <v>2031</v>
      </c>
      <c r="T47" s="151">
        <v>2032</v>
      </c>
      <c r="U47" s="151">
        <v>2033</v>
      </c>
      <c r="V47" s="151">
        <v>2034</v>
      </c>
      <c r="W47" s="151">
        <v>2035</v>
      </c>
      <c r="X47" s="151">
        <v>2036</v>
      </c>
      <c r="Y47" s="151">
        <v>2037</v>
      </c>
      <c r="Z47" s="151">
        <v>2038</v>
      </c>
      <c r="AA47" s="151">
        <v>2039</v>
      </c>
      <c r="AB47" s="151">
        <v>2040</v>
      </c>
      <c r="AC47" s="151">
        <v>2041</v>
      </c>
      <c r="AD47" s="151">
        <v>2042</v>
      </c>
      <c r="AE47" s="151">
        <v>2043</v>
      </c>
      <c r="AF47" s="151">
        <v>2044</v>
      </c>
      <c r="AG47" s="151">
        <v>2045</v>
      </c>
      <c r="AH47" s="151">
        <v>2046</v>
      </c>
      <c r="AI47" s="151">
        <v>2047</v>
      </c>
      <c r="AJ47" s="151">
        <v>2048</v>
      </c>
      <c r="AK47" s="151">
        <v>2049</v>
      </c>
      <c r="AL47" s="151">
        <v>2050</v>
      </c>
      <c r="AM47" s="151">
        <v>2051</v>
      </c>
      <c r="AN47" s="151">
        <v>2052</v>
      </c>
      <c r="AO47" s="151">
        <v>2053</v>
      </c>
      <c r="AP47" s="151">
        <v>2054</v>
      </c>
      <c r="AQ47" s="151">
        <v>2055</v>
      </c>
      <c r="AR47" s="151">
        <v>2056</v>
      </c>
      <c r="AS47" s="151">
        <v>2057</v>
      </c>
      <c r="AT47" s="151">
        <v>2058</v>
      </c>
      <c r="AU47" s="151">
        <v>2059</v>
      </c>
      <c r="AV47" s="151">
        <v>2060</v>
      </c>
      <c r="AW47" s="151">
        <v>2061</v>
      </c>
      <c r="AX47" s="151">
        <v>2062</v>
      </c>
      <c r="AY47" s="151">
        <v>2063</v>
      </c>
      <c r="AZ47" s="151">
        <v>2064</v>
      </c>
      <c r="BA47" s="151">
        <v>2065</v>
      </c>
      <c r="BB47" s="151">
        <v>2066</v>
      </c>
      <c r="BC47" s="151">
        <v>2067</v>
      </c>
      <c r="BD47" s="151">
        <v>2068</v>
      </c>
      <c r="BE47" s="151">
        <v>2069</v>
      </c>
      <c r="BF47" s="151">
        <v>2070</v>
      </c>
    </row>
    <row r="48" spans="3:58" x14ac:dyDescent="0.3">
      <c r="C48" s="301" t="s">
        <v>49</v>
      </c>
      <c r="D48" s="154" t="s">
        <v>54</v>
      </c>
      <c r="E48" s="154"/>
      <c r="F48" s="155"/>
      <c r="G48" s="154" t="s">
        <v>40</v>
      </c>
      <c r="H48" s="154"/>
      <c r="I48" s="153"/>
      <c r="J48" s="153"/>
      <c r="K48" s="153"/>
      <c r="L48" s="153"/>
      <c r="M48" s="153"/>
      <c r="N48" s="153"/>
      <c r="O48" s="153"/>
      <c r="P48" s="153"/>
      <c r="Q48" s="153"/>
      <c r="R48" s="153"/>
      <c r="S48" s="153"/>
      <c r="T48" s="153"/>
      <c r="U48" s="153"/>
      <c r="V48" s="153"/>
      <c r="W48" s="153"/>
      <c r="X48" s="153">
        <f>H48*(1+inflation)</f>
        <v>0</v>
      </c>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row>
    <row r="49" spans="3:58" x14ac:dyDescent="0.3">
      <c r="C49" s="301"/>
      <c r="D49" s="159" t="s">
        <v>51</v>
      </c>
      <c r="E49" s="159"/>
      <c r="F49" s="160"/>
      <c r="G49" s="159" t="s">
        <v>35</v>
      </c>
      <c r="H49" s="159"/>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row>
    <row r="50" spans="3:58" x14ac:dyDescent="0.3">
      <c r="C50" s="301"/>
      <c r="D50" s="159" t="s">
        <v>52</v>
      </c>
      <c r="E50" s="159"/>
      <c r="F50" s="160"/>
      <c r="G50" s="159" t="s">
        <v>35</v>
      </c>
      <c r="H50" s="159"/>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row>
    <row r="51" spans="3:58" x14ac:dyDescent="0.3">
      <c r="C51" s="301"/>
      <c r="D51" s="159" t="s">
        <v>53</v>
      </c>
      <c r="E51" s="159"/>
      <c r="F51" s="160"/>
      <c r="G51" s="159" t="s">
        <v>35</v>
      </c>
      <c r="H51" s="159"/>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row>
    <row r="52" spans="3:58" ht="43.2" x14ac:dyDescent="0.3">
      <c r="C52" s="301"/>
      <c r="D52" s="159" t="s">
        <v>81</v>
      </c>
      <c r="E52" s="159"/>
      <c r="F52" s="160"/>
      <c r="G52" s="159" t="s">
        <v>40</v>
      </c>
      <c r="H52" s="159"/>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153"/>
      <c r="BF52" s="153"/>
    </row>
    <row r="53" spans="3:58" ht="43.2" x14ac:dyDescent="0.3">
      <c r="C53" s="301"/>
      <c r="D53" s="159" t="s">
        <v>55</v>
      </c>
      <c r="E53" s="159"/>
      <c r="F53" s="160"/>
      <c r="G53" s="159" t="s">
        <v>40</v>
      </c>
      <c r="H53" s="159"/>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row>
    <row r="54" spans="3:58" ht="57.6" x14ac:dyDescent="0.3">
      <c r="C54" s="301"/>
      <c r="D54" s="154" t="s">
        <v>56</v>
      </c>
      <c r="E54" s="154"/>
      <c r="F54" s="155"/>
      <c r="G54" s="154" t="s">
        <v>40</v>
      </c>
      <c r="H54" s="154"/>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153"/>
      <c r="BF54" s="153"/>
    </row>
    <row r="55" spans="3:58" s="2" customFormat="1" x14ac:dyDescent="0.3">
      <c r="C55" s="16"/>
      <c r="D55" s="9"/>
      <c r="E55" s="9"/>
      <c r="F55" s="9"/>
      <c r="G55" s="9"/>
      <c r="H55" s="9"/>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row>
    <row r="56" spans="3:58" s="46" customFormat="1" x14ac:dyDescent="0.3">
      <c r="C56" s="47"/>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row>
    <row r="57" spans="3:58" s="2" customFormat="1" x14ac:dyDescent="0.3">
      <c r="C57" s="16"/>
      <c r="D57" s="9"/>
      <c r="E57" s="9"/>
      <c r="F57" s="9"/>
      <c r="G57" s="9"/>
      <c r="H57" s="9"/>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row>
    <row r="58" spans="3:58" x14ac:dyDescent="0.3">
      <c r="C58" s="16"/>
      <c r="D58" s="9"/>
      <c r="E58" s="9"/>
      <c r="F58" s="9"/>
      <c r="G58" s="9"/>
      <c r="H58" s="9"/>
      <c r="I58" s="9"/>
      <c r="J58" s="9"/>
      <c r="K58" s="5"/>
      <c r="L58" s="5"/>
      <c r="M58" s="5"/>
    </row>
    <row r="59" spans="3:58" s="89" customFormat="1" ht="43.2" x14ac:dyDescent="0.3">
      <c r="C59" s="158" t="s">
        <v>107</v>
      </c>
      <c r="D59" s="158" t="s">
        <v>7</v>
      </c>
      <c r="E59" s="158" t="str">
        <f t="shared" ref="E59:F59" si="3">E3</f>
        <v>Fin.
AFD, EU, GCF, GVNT</v>
      </c>
      <c r="F59" s="158" t="str">
        <f t="shared" si="3"/>
        <v>Durée de vie (an)</v>
      </c>
      <c r="G59" s="158" t="s">
        <v>34</v>
      </c>
      <c r="H59" s="158" t="str">
        <f>$H$3</f>
        <v xml:space="preserve">Coût unitaire </v>
      </c>
      <c r="I59" s="151">
        <v>2021</v>
      </c>
      <c r="J59" s="151">
        <v>2022</v>
      </c>
      <c r="K59" s="151">
        <v>2023</v>
      </c>
      <c r="L59" s="151">
        <v>2024</v>
      </c>
      <c r="M59" s="151">
        <v>2025</v>
      </c>
      <c r="N59" s="151">
        <v>2026</v>
      </c>
      <c r="O59" s="151">
        <v>2027</v>
      </c>
      <c r="P59" s="151">
        <v>2028</v>
      </c>
      <c r="Q59" s="151">
        <v>2029</v>
      </c>
      <c r="R59" s="151">
        <v>2030</v>
      </c>
      <c r="S59" s="151">
        <v>2031</v>
      </c>
      <c r="T59" s="151">
        <v>2032</v>
      </c>
      <c r="U59" s="151">
        <v>2033</v>
      </c>
      <c r="V59" s="151">
        <v>2034</v>
      </c>
      <c r="W59" s="151">
        <v>2035</v>
      </c>
      <c r="X59" s="151">
        <v>2036</v>
      </c>
      <c r="Y59" s="151">
        <v>2037</v>
      </c>
      <c r="Z59" s="151">
        <v>2038</v>
      </c>
      <c r="AA59" s="151">
        <v>2039</v>
      </c>
      <c r="AB59" s="151">
        <v>2040</v>
      </c>
      <c r="AC59" s="151">
        <v>2041</v>
      </c>
      <c r="AD59" s="151">
        <v>2042</v>
      </c>
      <c r="AE59" s="151">
        <v>2043</v>
      </c>
      <c r="AF59" s="151">
        <v>2044</v>
      </c>
      <c r="AG59" s="151">
        <v>2045</v>
      </c>
      <c r="AH59" s="151">
        <v>2046</v>
      </c>
      <c r="AI59" s="151">
        <v>2047</v>
      </c>
      <c r="AJ59" s="151">
        <v>2048</v>
      </c>
      <c r="AK59" s="151">
        <v>2049</v>
      </c>
      <c r="AL59" s="151">
        <v>2050</v>
      </c>
      <c r="AM59" s="151">
        <v>2051</v>
      </c>
      <c r="AN59" s="151">
        <v>2052</v>
      </c>
      <c r="AO59" s="151">
        <v>2053</v>
      </c>
      <c r="AP59" s="151">
        <v>2054</v>
      </c>
      <c r="AQ59" s="151">
        <v>2055</v>
      </c>
      <c r="AR59" s="151">
        <v>2056</v>
      </c>
      <c r="AS59" s="151">
        <v>2057</v>
      </c>
      <c r="AT59" s="151">
        <v>2058</v>
      </c>
      <c r="AU59" s="151">
        <v>2059</v>
      </c>
      <c r="AV59" s="151">
        <v>2060</v>
      </c>
      <c r="AW59" s="151">
        <v>2061</v>
      </c>
      <c r="AX59" s="151">
        <v>2062</v>
      </c>
      <c r="AY59" s="151">
        <v>2063</v>
      </c>
      <c r="AZ59" s="151">
        <v>2064</v>
      </c>
      <c r="BA59" s="151">
        <v>2065</v>
      </c>
      <c r="BB59" s="151">
        <v>2066</v>
      </c>
      <c r="BC59" s="151">
        <v>2067</v>
      </c>
      <c r="BD59" s="151">
        <v>2068</v>
      </c>
      <c r="BE59" s="151">
        <v>2069</v>
      </c>
      <c r="BF59" s="151">
        <v>2070</v>
      </c>
    </row>
    <row r="60" spans="3:58" x14ac:dyDescent="0.3">
      <c r="C60" s="301" t="s">
        <v>50</v>
      </c>
      <c r="D60" s="154" t="s">
        <v>70</v>
      </c>
      <c r="E60" s="154"/>
      <c r="F60" s="155"/>
      <c r="G60" s="154" t="s">
        <v>66</v>
      </c>
      <c r="H60" s="154"/>
      <c r="I60" s="153"/>
      <c r="J60" s="153"/>
      <c r="K60" s="153"/>
      <c r="L60" s="153"/>
      <c r="M60" s="153"/>
      <c r="N60" s="153"/>
      <c r="O60" s="153"/>
      <c r="P60" s="153"/>
      <c r="Q60" s="153"/>
      <c r="R60" s="153"/>
      <c r="S60" s="153"/>
      <c r="T60" s="153"/>
      <c r="U60" s="153"/>
      <c r="V60" s="153"/>
      <c r="W60" s="153"/>
      <c r="X60" s="153">
        <f>H60*(1+inflation)</f>
        <v>0</v>
      </c>
      <c r="Y60" s="153"/>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3"/>
      <c r="BF60" s="153"/>
    </row>
    <row r="61" spans="3:58" ht="28.8" x14ac:dyDescent="0.3">
      <c r="C61" s="301"/>
      <c r="D61" s="159" t="s">
        <v>67</v>
      </c>
      <c r="E61" s="159"/>
      <c r="F61" s="160"/>
      <c r="G61" s="159" t="s">
        <v>66</v>
      </c>
      <c r="H61" s="159"/>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3"/>
    </row>
    <row r="62" spans="3:58" x14ac:dyDescent="0.3">
      <c r="C62" s="301"/>
      <c r="D62" s="159" t="s">
        <v>16</v>
      </c>
      <c r="E62" s="159"/>
      <c r="F62" s="160"/>
      <c r="G62" s="159" t="s">
        <v>40</v>
      </c>
      <c r="H62" s="159"/>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c r="AG62" s="153"/>
      <c r="AH62" s="153"/>
      <c r="AI62" s="153"/>
      <c r="AJ62" s="153"/>
      <c r="AK62" s="153"/>
      <c r="AL62" s="153"/>
      <c r="AM62" s="153"/>
      <c r="AN62" s="153"/>
      <c r="AO62" s="153"/>
      <c r="AP62" s="153"/>
      <c r="AQ62" s="153"/>
      <c r="AR62" s="153"/>
      <c r="AS62" s="153"/>
      <c r="AT62" s="153"/>
      <c r="AU62" s="153"/>
      <c r="AV62" s="153"/>
      <c r="AW62" s="153"/>
      <c r="AX62" s="153"/>
      <c r="AY62" s="153"/>
      <c r="AZ62" s="153"/>
      <c r="BA62" s="153"/>
      <c r="BB62" s="153"/>
      <c r="BC62" s="153"/>
      <c r="BD62" s="153"/>
      <c r="BE62" s="153"/>
      <c r="BF62" s="153"/>
    </row>
    <row r="63" spans="3:58" x14ac:dyDescent="0.3">
      <c r="C63" s="301"/>
      <c r="D63" s="159" t="s">
        <v>27</v>
      </c>
      <c r="E63" s="159"/>
      <c r="F63" s="160"/>
      <c r="G63" s="159" t="s">
        <v>40</v>
      </c>
      <c r="H63" s="159"/>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53"/>
      <c r="AH63" s="153"/>
      <c r="AI63" s="153"/>
      <c r="AJ63" s="153"/>
      <c r="AK63" s="153"/>
      <c r="AL63" s="153"/>
      <c r="AM63" s="153"/>
      <c r="AN63" s="153"/>
      <c r="AO63" s="153"/>
      <c r="AP63" s="153"/>
      <c r="AQ63" s="153"/>
      <c r="AR63" s="153"/>
      <c r="AS63" s="153"/>
      <c r="AT63" s="153"/>
      <c r="AU63" s="153"/>
      <c r="AV63" s="153"/>
      <c r="AW63" s="153"/>
      <c r="AX63" s="153"/>
      <c r="AY63" s="153"/>
      <c r="AZ63" s="153"/>
      <c r="BA63" s="153"/>
      <c r="BB63" s="153"/>
      <c r="BC63" s="153"/>
      <c r="BD63" s="153"/>
      <c r="BE63" s="153"/>
      <c r="BF63" s="153"/>
    </row>
    <row r="64" spans="3:58" x14ac:dyDescent="0.3">
      <c r="C64" s="301"/>
      <c r="D64" s="154" t="s">
        <v>28</v>
      </c>
      <c r="E64" s="154"/>
      <c r="F64" s="155"/>
      <c r="G64" s="154" t="s">
        <v>40</v>
      </c>
      <c r="H64" s="154"/>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3"/>
      <c r="AY64" s="153"/>
      <c r="AZ64" s="153"/>
      <c r="BA64" s="153"/>
      <c r="BB64" s="153"/>
      <c r="BC64" s="153"/>
      <c r="BD64" s="153"/>
      <c r="BE64" s="153"/>
      <c r="BF64" s="153"/>
    </row>
  </sheetData>
  <mergeCells count="5">
    <mergeCell ref="C4:C13"/>
    <mergeCell ref="C19:C30"/>
    <mergeCell ref="C36:C42"/>
    <mergeCell ref="C48:C54"/>
    <mergeCell ref="C60:C6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Calcul Eco </vt:lpstr>
      <vt:lpstr>Résumé FS</vt:lpstr>
      <vt:lpstr>COM Act</vt:lpstr>
      <vt:lpstr>MAD Act</vt:lpstr>
      <vt:lpstr>SEY Act</vt:lpstr>
      <vt:lpstr>MAU Act</vt:lpstr>
      <vt:lpstr>REGIONAL</vt:lpstr>
      <vt:lpstr>Renouv COM</vt:lpstr>
      <vt:lpstr>actualisation</vt:lpstr>
      <vt:lpstr>inflation</vt:lpstr>
      <vt:lpstr>'COM Act'!Print_Area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2019-10-29T09:04:40Z</dcterms:modified>
</cp:coreProperties>
</file>